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windsordartsleaguecouk.sharepoint.com/sites/WindsorDistrictDartsLeague/Shared Documents/02-Leagues/Winter League/Stats/"/>
    </mc:Choice>
  </mc:AlternateContent>
  <xr:revisionPtr revIDLastSave="544" documentId="13_ncr:1_{A4D268D3-D176-4BE0-9FAA-01772A3AB560}" xr6:coauthVersionLast="47" xr6:coauthVersionMax="47" xr10:uidLastSave="{FAE37AEC-83B3-4679-BA83-9E11FF70C70F}"/>
  <bookViews>
    <workbookView xWindow="-110" yWindow="-110" windowWidth="25820" windowHeight="13900" tabRatio="743" firstSheet="4" activeTab="4" xr2:uid="{00000000-000D-0000-FFFF-FFFF00000000}"/>
  </bookViews>
  <sheets>
    <sheet name="Index" sheetId="1" r:id="rId1"/>
    <sheet name="Data" sheetId="33" state="hidden" r:id="rId2"/>
    <sheet name="Upload" sheetId="29" state="hidden" r:id="rId3"/>
    <sheet name="1" sheetId="2" r:id="rId4"/>
    <sheet name="2" sheetId="3" r:id="rId5"/>
    <sheet name="3" sheetId="4" r:id="rId6"/>
    <sheet name="4" sheetId="31" r:id="rId7"/>
    <sheet name="5" sheetId="5" r:id="rId8"/>
    <sheet name="6" sheetId="6" r:id="rId9"/>
    <sheet name="7" sheetId="7" r:id="rId10"/>
    <sheet name="8" sheetId="8" r:id="rId11"/>
    <sheet name="9" sheetId="26" r:id="rId12"/>
    <sheet name="10" sheetId="10" r:id="rId13"/>
    <sheet name="11" sheetId="11" r:id="rId14"/>
    <sheet name="12" sheetId="25" r:id="rId15"/>
    <sheet name="13" sheetId="27" r:id="rId16"/>
    <sheet name="14" sheetId="28" r:id="rId17"/>
    <sheet name="15" sheetId="12" r:id="rId18"/>
    <sheet name="16" sheetId="14" r:id="rId19"/>
    <sheet name="17" sheetId="32" r:id="rId20"/>
    <sheet name="18" sheetId="16" r:id="rId21"/>
    <sheet name="19" sheetId="17" r:id="rId22"/>
    <sheet name="20" sheetId="18" r:id="rId23"/>
    <sheet name="21" sheetId="19" r:id="rId24"/>
    <sheet name="22" sheetId="20" r:id="rId25"/>
    <sheet name="23" sheetId="24" r:id="rId26"/>
    <sheet name="24" sheetId="23" r:id="rId27"/>
    <sheet name="25" sheetId="22" r:id="rId28"/>
    <sheet name="26" sheetId="21" r:id="rId29"/>
    <sheet name="27" sheetId="15" r:id="rId30"/>
  </sheets>
  <definedNames>
    <definedName name="_xlnm._FilterDatabase" localSheetId="3" hidden="1">'1'!$A$2:$M$224</definedName>
    <definedName name="_xlnm._FilterDatabase" localSheetId="5" hidden="1">'3'!$B$4:$N$4</definedName>
    <definedName name="_xlnm._FilterDatabase" localSheetId="7" hidden="1">'5'!$A$4:$G$23</definedName>
    <definedName name="_xlnm._FilterDatabase" localSheetId="10" hidden="1">'8'!$A$3:$L$19</definedName>
    <definedName name="_xlnm._FilterDatabase" localSheetId="1" hidden="1">Data!$O$1:$AC$9</definedName>
    <definedName name="_xlnm._FilterDatabase" localSheetId="2" hidden="1">Upload!$A$1:$R$163</definedName>
    <definedName name="_xlnm.Print_Area" localSheetId="3">'1'!$A$1:$G$220</definedName>
    <definedName name="_xlnm.Print_Area" localSheetId="12">'10'!$A$1:$AC$46</definedName>
    <definedName name="_xlnm.Print_Area" localSheetId="14">'12'!$A$1:$V$43</definedName>
    <definedName name="_xlnm.Print_Area" localSheetId="15">'13'!$A$1:$V$43</definedName>
    <definedName name="_xlnm.Print_Area" localSheetId="16">'14'!$A$1:$V$43</definedName>
    <definedName name="_xlnm.Print_Area" localSheetId="17">'15'!$A$1:$G$38</definedName>
    <definedName name="_xlnm.Print_Area" localSheetId="18">'16'!$A$1:$J$38</definedName>
    <definedName name="_xlnm.Print_Area" localSheetId="4">'2'!$A$1:$P$24</definedName>
    <definedName name="_xlnm.Print_Area" localSheetId="5">'3'!#REF!</definedName>
    <definedName name="_xlnm.Print_Area" localSheetId="7">'5'!$A$1:$F$17</definedName>
    <definedName name="_xlnm.Print_Area" localSheetId="8">'6'!$A$3:$AD$18</definedName>
    <definedName name="_xlnm.Print_Area" localSheetId="10">'8'!$A$4:$G$18</definedName>
    <definedName name="_xlnm.Print_Area" localSheetId="11">'9'!$A$1:$V$43</definedName>
    <definedName name="_xlnm.Print_Area" localSheetId="0">Index!#REF!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8" i="4" l="1"/>
  <c r="H73" i="4"/>
  <c r="A73" i="4"/>
  <c r="H89" i="4"/>
  <c r="A89" i="4"/>
  <c r="H82" i="4"/>
  <c r="H83" i="4"/>
  <c r="H88" i="4"/>
  <c r="A80" i="4"/>
  <c r="A81" i="4" s="1"/>
  <c r="H80" i="4"/>
  <c r="H152" i="4"/>
  <c r="H139" i="4"/>
  <c r="H144" i="4"/>
  <c r="H141" i="4"/>
  <c r="H176" i="4"/>
  <c r="H333" i="4"/>
  <c r="H332" i="4"/>
  <c r="H331" i="4"/>
  <c r="H337" i="4"/>
  <c r="H336" i="4"/>
  <c r="H335" i="4"/>
  <c r="H334" i="4"/>
  <c r="H330" i="4"/>
  <c r="H329" i="4"/>
  <c r="H314" i="4"/>
  <c r="H313" i="4"/>
  <c r="H312" i="4"/>
  <c r="H311" i="4"/>
  <c r="H310" i="4"/>
  <c r="H309" i="4"/>
  <c r="H294" i="4"/>
  <c r="H293" i="4"/>
  <c r="H292" i="4"/>
  <c r="H291" i="4"/>
  <c r="H290" i="4"/>
  <c r="H289" i="4"/>
  <c r="H288" i="4"/>
  <c r="H272" i="4"/>
  <c r="H271" i="4"/>
  <c r="H270" i="4"/>
  <c r="H269" i="4"/>
  <c r="H268" i="4"/>
  <c r="H267" i="4"/>
  <c r="H232" i="4"/>
  <c r="H231" i="4"/>
  <c r="H235" i="4"/>
  <c r="H234" i="4"/>
  <c r="H233" i="4"/>
  <c r="H230" i="4"/>
  <c r="H229" i="4"/>
  <c r="H213" i="4"/>
  <c r="H212" i="4"/>
  <c r="H211" i="4"/>
  <c r="H210" i="4"/>
  <c r="H209" i="4"/>
  <c r="H208" i="4"/>
  <c r="H192" i="4"/>
  <c r="H191" i="4"/>
  <c r="H190" i="4"/>
  <c r="H189" i="4"/>
  <c r="H187" i="4"/>
  <c r="H186" i="4"/>
  <c r="H170" i="4"/>
  <c r="H169" i="4"/>
  <c r="H168" i="4"/>
  <c r="H167" i="4"/>
  <c r="H166" i="4"/>
  <c r="H165" i="4"/>
  <c r="H149" i="4"/>
  <c r="H148" i="4"/>
  <c r="H147" i="4"/>
  <c r="H146" i="4"/>
  <c r="H145" i="4"/>
  <c r="H143" i="4"/>
  <c r="H124" i="4"/>
  <c r="H123" i="4"/>
  <c r="H122" i="4"/>
  <c r="H121" i="4"/>
  <c r="H120" i="4"/>
  <c r="H119" i="4"/>
  <c r="H106" i="4"/>
  <c r="H105" i="4"/>
  <c r="H104" i="4"/>
  <c r="H103" i="4"/>
  <c r="H109" i="4"/>
  <c r="H108" i="4"/>
  <c r="H107" i="4"/>
  <c r="H102" i="4"/>
  <c r="H101" i="4"/>
  <c r="H79" i="4"/>
  <c r="H78" i="4"/>
  <c r="H77" i="4"/>
  <c r="H76" i="4"/>
  <c r="H75" i="4"/>
  <c r="H74" i="4"/>
  <c r="H37" i="4"/>
  <c r="H36" i="4"/>
  <c r="H35" i="4"/>
  <c r="H34" i="4"/>
  <c r="H33" i="4"/>
  <c r="H32" i="4"/>
  <c r="A32" i="4"/>
  <c r="A33" i="4" s="1"/>
  <c r="A34" i="4" s="1"/>
  <c r="A35" i="4" s="1"/>
  <c r="A36" i="4" s="1"/>
  <c r="A37" i="4" s="1"/>
  <c r="H17" i="4"/>
  <c r="H16" i="4"/>
  <c r="H15" i="4"/>
  <c r="H14" i="4"/>
  <c r="H13" i="4"/>
  <c r="H12" i="4"/>
  <c r="A12" i="4"/>
  <c r="A13" i="4" s="1"/>
  <c r="A14" i="4" s="1"/>
  <c r="A15" i="4" s="1"/>
  <c r="A16" i="4" s="1"/>
  <c r="A17" i="4" s="1"/>
  <c r="H58" i="4"/>
  <c r="H57" i="4"/>
  <c r="H56" i="4"/>
  <c r="H55" i="4"/>
  <c r="H54" i="4"/>
  <c r="H53" i="4"/>
  <c r="A53" i="4"/>
  <c r="A54" i="4" s="1"/>
  <c r="A55" i="4" s="1"/>
  <c r="A56" i="4" s="1"/>
  <c r="A57" i="4" s="1"/>
  <c r="A58" i="4" s="1"/>
  <c r="F156" i="2"/>
  <c r="F155" i="2"/>
  <c r="F154" i="2"/>
  <c r="F153" i="2"/>
  <c r="B156" i="2"/>
  <c r="B155" i="2"/>
  <c r="B154" i="2"/>
  <c r="B153" i="2"/>
  <c r="F151" i="2"/>
  <c r="F150" i="2"/>
  <c r="F149" i="2"/>
  <c r="F148" i="2"/>
  <c r="B151" i="2"/>
  <c r="B150" i="2"/>
  <c r="B149" i="2"/>
  <c r="B148" i="2"/>
  <c r="F62" i="2"/>
  <c r="F61" i="2"/>
  <c r="F60" i="2"/>
  <c r="F59" i="2"/>
  <c r="B62" i="2"/>
  <c r="B61" i="2"/>
  <c r="B60" i="2"/>
  <c r="B59" i="2"/>
  <c r="F57" i="2"/>
  <c r="F56" i="2"/>
  <c r="F55" i="2"/>
  <c r="F54" i="2"/>
  <c r="B57" i="2"/>
  <c r="B56" i="2"/>
  <c r="B55" i="2"/>
  <c r="B54" i="2"/>
  <c r="F32" i="2"/>
  <c r="F31" i="2"/>
  <c r="F30" i="2"/>
  <c r="F29" i="2"/>
  <c r="B32" i="2"/>
  <c r="B31" i="2"/>
  <c r="B30" i="2"/>
  <c r="B29" i="2"/>
  <c r="F26" i="2"/>
  <c r="F25" i="2"/>
  <c r="F24" i="2"/>
  <c r="B27" i="2"/>
  <c r="F27" i="2"/>
  <c r="B26" i="2"/>
  <c r="B25" i="2"/>
  <c r="B24" i="2"/>
  <c r="H345" i="4"/>
  <c r="H344" i="4"/>
  <c r="H343" i="4"/>
  <c r="H342" i="4"/>
  <c r="H341" i="4"/>
  <c r="H340" i="4"/>
  <c r="H339" i="4"/>
  <c r="H338" i="4"/>
  <c r="H328" i="4"/>
  <c r="H327" i="4"/>
  <c r="H326" i="4"/>
  <c r="H325" i="4"/>
  <c r="H324" i="4"/>
  <c r="H323" i="4"/>
  <c r="H322" i="4"/>
  <c r="H321" i="4"/>
  <c r="H320" i="4"/>
  <c r="H319" i="4"/>
  <c r="H318" i="4"/>
  <c r="H317" i="4"/>
  <c r="H316" i="4"/>
  <c r="H315" i="4"/>
  <c r="H308" i="4"/>
  <c r="H307" i="4"/>
  <c r="H306" i="4"/>
  <c r="H305" i="4"/>
  <c r="H304" i="4"/>
  <c r="H303" i="4"/>
  <c r="H302" i="4"/>
  <c r="H301" i="4"/>
  <c r="H300" i="4"/>
  <c r="H299" i="4"/>
  <c r="H298" i="4"/>
  <c r="H297" i="4"/>
  <c r="H296" i="4"/>
  <c r="H295" i="4"/>
  <c r="H287" i="4"/>
  <c r="H286" i="4"/>
  <c r="H285" i="4"/>
  <c r="H284" i="4"/>
  <c r="H283" i="4"/>
  <c r="H282" i="4"/>
  <c r="H281" i="4"/>
  <c r="H280" i="4"/>
  <c r="H279" i="4"/>
  <c r="H278" i="4"/>
  <c r="H277" i="4"/>
  <c r="H276" i="4"/>
  <c r="H275" i="4"/>
  <c r="H274" i="4"/>
  <c r="H273"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28" i="4"/>
  <c r="H227" i="4"/>
  <c r="H226" i="4"/>
  <c r="H225" i="4"/>
  <c r="H224" i="4"/>
  <c r="H223" i="4"/>
  <c r="H222" i="4"/>
  <c r="H221" i="4"/>
  <c r="H220" i="4"/>
  <c r="H219" i="4"/>
  <c r="H218" i="4"/>
  <c r="H217" i="4"/>
  <c r="H216" i="4"/>
  <c r="H215" i="4"/>
  <c r="H214" i="4"/>
  <c r="H207" i="4"/>
  <c r="H206" i="4"/>
  <c r="H205" i="4"/>
  <c r="H204" i="4"/>
  <c r="H203" i="4"/>
  <c r="H202" i="4"/>
  <c r="H201" i="4"/>
  <c r="H200" i="4"/>
  <c r="H199" i="4"/>
  <c r="H198" i="4"/>
  <c r="H197" i="4"/>
  <c r="H196" i="4"/>
  <c r="H195" i="4"/>
  <c r="H194" i="4"/>
  <c r="H193" i="4"/>
  <c r="H185" i="4"/>
  <c r="H184" i="4"/>
  <c r="H183" i="4"/>
  <c r="H182" i="4"/>
  <c r="H181" i="4"/>
  <c r="H180" i="4"/>
  <c r="H179" i="4"/>
  <c r="H178" i="4"/>
  <c r="H177" i="4"/>
  <c r="H175" i="4"/>
  <c r="H174" i="4"/>
  <c r="H173" i="4"/>
  <c r="H172" i="4"/>
  <c r="H171" i="4"/>
  <c r="H164" i="4"/>
  <c r="H163" i="4"/>
  <c r="H162" i="4"/>
  <c r="H161" i="4"/>
  <c r="H160" i="4"/>
  <c r="H159" i="4"/>
  <c r="H158" i="4"/>
  <c r="H157" i="4"/>
  <c r="H156" i="4"/>
  <c r="H155" i="4"/>
  <c r="H154" i="4"/>
  <c r="H153" i="4"/>
  <c r="H151" i="4"/>
  <c r="H150" i="4"/>
  <c r="H142" i="4"/>
  <c r="H140" i="4"/>
  <c r="H138" i="4"/>
  <c r="H137" i="4"/>
  <c r="H136" i="4"/>
  <c r="H135" i="4"/>
  <c r="H134" i="4"/>
  <c r="H133" i="4"/>
  <c r="H132" i="4"/>
  <c r="H131" i="4"/>
  <c r="H130" i="4"/>
  <c r="H129" i="4"/>
  <c r="H128" i="4"/>
  <c r="H127" i="4"/>
  <c r="H126" i="4"/>
  <c r="H125" i="4"/>
  <c r="H118" i="4"/>
  <c r="H117" i="4"/>
  <c r="H116" i="4"/>
  <c r="H115" i="4"/>
  <c r="H114" i="4"/>
  <c r="H113" i="4"/>
  <c r="H112" i="4"/>
  <c r="H111" i="4"/>
  <c r="H110" i="4"/>
  <c r="H100" i="4"/>
  <c r="H99" i="4"/>
  <c r="H98" i="4"/>
  <c r="H97" i="4"/>
  <c r="H96" i="4"/>
  <c r="H95" i="4"/>
  <c r="H94" i="4"/>
  <c r="H93" i="4"/>
  <c r="H92" i="4"/>
  <c r="H91" i="4"/>
  <c r="H90" i="4"/>
  <c r="H87" i="4"/>
  <c r="H86" i="4"/>
  <c r="H85" i="4"/>
  <c r="H84" i="4"/>
  <c r="H81" i="4"/>
  <c r="H72" i="4"/>
  <c r="H71" i="4"/>
  <c r="H70" i="4"/>
  <c r="H69" i="4"/>
  <c r="H68" i="4"/>
  <c r="H67" i="4"/>
  <c r="H66" i="4"/>
  <c r="H65" i="4"/>
  <c r="H64" i="4"/>
  <c r="H63" i="4"/>
  <c r="H62" i="4"/>
  <c r="H61" i="4"/>
  <c r="H60" i="4"/>
  <c r="H59" i="4"/>
  <c r="H52" i="4"/>
  <c r="H51" i="4"/>
  <c r="H50" i="4"/>
  <c r="H49" i="4"/>
  <c r="H48" i="4"/>
  <c r="H47" i="4"/>
  <c r="H46" i="4"/>
  <c r="H45" i="4"/>
  <c r="H44" i="4"/>
  <c r="H43" i="4"/>
  <c r="H42" i="4"/>
  <c r="H41" i="4"/>
  <c r="H40" i="4"/>
  <c r="H39" i="4"/>
  <c r="H38" i="4"/>
  <c r="H31" i="4"/>
  <c r="H30" i="4"/>
  <c r="H29" i="4"/>
  <c r="H28" i="4"/>
  <c r="H27" i="4"/>
  <c r="H26" i="4"/>
  <c r="H25" i="4"/>
  <c r="H24" i="4"/>
  <c r="H23" i="4"/>
  <c r="H22" i="4"/>
  <c r="H21" i="4"/>
  <c r="H20" i="4"/>
  <c r="H19" i="4"/>
  <c r="H18" i="4"/>
  <c r="H11" i="4"/>
  <c r="H10" i="4"/>
  <c r="H9" i="4"/>
  <c r="H8" i="4"/>
  <c r="H7" i="4"/>
  <c r="H6" i="4"/>
  <c r="A83" i="4" l="1"/>
  <c r="A82" i="4"/>
  <c r="B218" i="2"/>
  <c r="AB20" i="26"/>
  <c r="AB17" i="26"/>
  <c r="AA17" i="26"/>
  <c r="Z21" i="31"/>
  <c r="K210" i="2" a="1"/>
  <c r="K210" i="2" s="1"/>
  <c r="J210" i="2" a="1"/>
  <c r="J210" i="2" s="1"/>
  <c r="I210" i="2" a="1"/>
  <c r="I210" i="2" s="1"/>
  <c r="V21" i="31"/>
  <c r="F175" i="2"/>
  <c r="AG4" i="4"/>
  <c r="M48" i="32"/>
  <c r="F206" i="2"/>
  <c r="B205" i="2"/>
  <c r="F48" i="32"/>
  <c r="F201" i="2"/>
  <c r="B200" i="2"/>
  <c r="M64" i="32"/>
  <c r="F205" i="2"/>
  <c r="K21" i="31"/>
  <c r="F169" i="2"/>
  <c r="M60" i="32"/>
  <c r="I60" i="32"/>
  <c r="B82" i="2"/>
  <c r="M59" i="32"/>
  <c r="I59" i="32"/>
  <c r="B80" i="2"/>
  <c r="F39" i="32"/>
  <c r="F44" i="32"/>
  <c r="F55" i="32"/>
  <c r="B76" i="2"/>
  <c r="F60" i="32"/>
  <c r="B75" i="2"/>
  <c r="F54" i="32"/>
  <c r="B77" i="2"/>
  <c r="F59" i="32"/>
  <c r="F76" i="2"/>
  <c r="I44" i="32"/>
  <c r="B81" i="2"/>
  <c r="M44" i="32"/>
  <c r="F82" i="2"/>
  <c r="M38" i="32"/>
  <c r="F80" i="2"/>
  <c r="M43" i="32"/>
  <c r="B79" i="2"/>
  <c r="F75" i="2"/>
  <c r="F77" i="2"/>
  <c r="F38" i="32"/>
  <c r="F74" i="2"/>
  <c r="F43" i="32"/>
  <c r="B74" i="2"/>
  <c r="C26" i="4"/>
  <c r="C27" i="4" s="1"/>
  <c r="C28" i="4" s="1"/>
  <c r="C29" i="4" s="1"/>
  <c r="C30" i="4" s="1"/>
  <c r="C31" i="4" s="1"/>
  <c r="C47" i="4"/>
  <c r="C48" i="4" s="1"/>
  <c r="C49" i="4" s="1"/>
  <c r="C50" i="4" s="1"/>
  <c r="C51" i="4" s="1"/>
  <c r="C52" i="4" s="1"/>
  <c r="C68" i="4"/>
  <c r="C69" i="4" s="1"/>
  <c r="C70" i="4" s="1"/>
  <c r="C71" i="4" s="1"/>
  <c r="C72" i="4" s="1"/>
  <c r="C94" i="4"/>
  <c r="C95" i="4" s="1"/>
  <c r="C96" i="4" s="1"/>
  <c r="C97" i="4" s="1"/>
  <c r="C98" i="4" s="1"/>
  <c r="C99" i="4" s="1"/>
  <c r="C100" i="4" s="1"/>
  <c r="C113" i="4"/>
  <c r="C114" i="4" s="1"/>
  <c r="C115" i="4" s="1"/>
  <c r="C116" i="4" s="1"/>
  <c r="C117" i="4" s="1"/>
  <c r="C118" i="4" s="1"/>
  <c r="C134" i="4"/>
  <c r="C135" i="4" s="1"/>
  <c r="C136" i="4" s="1"/>
  <c r="C137" i="4" s="1"/>
  <c r="C159" i="4"/>
  <c r="C160" i="4" s="1"/>
  <c r="C161" i="4" s="1"/>
  <c r="C162" i="4" s="1"/>
  <c r="C163" i="4" s="1"/>
  <c r="C164" i="4" s="1"/>
  <c r="C180" i="4"/>
  <c r="C181" i="4" s="1"/>
  <c r="C182" i="4" s="1"/>
  <c r="C183" i="4" s="1"/>
  <c r="C184" i="4" s="1"/>
  <c r="C185" i="4" s="1"/>
  <c r="C202" i="4"/>
  <c r="C203" i="4" s="1"/>
  <c r="C204" i="4" s="1"/>
  <c r="C205" i="4" s="1"/>
  <c r="C223" i="4"/>
  <c r="C224" i="4" s="1"/>
  <c r="C225" i="4" s="1"/>
  <c r="C226" i="4" s="1"/>
  <c r="C227" i="4" s="1"/>
  <c r="C228" i="4" s="1"/>
  <c r="C245" i="4"/>
  <c r="C246" i="4" s="1"/>
  <c r="C247" i="4" s="1"/>
  <c r="C248" i="4" s="1"/>
  <c r="C260" i="4"/>
  <c r="C261" i="4" s="1"/>
  <c r="C262" i="4" s="1"/>
  <c r="C263" i="4" s="1"/>
  <c r="C264" i="4" s="1"/>
  <c r="C265" i="4" s="1"/>
  <c r="C266" i="4" s="1"/>
  <c r="C281" i="4"/>
  <c r="C282" i="4" s="1"/>
  <c r="C283" i="4" s="1"/>
  <c r="C284" i="4" s="1"/>
  <c r="C285" i="4" s="1"/>
  <c r="C286" i="4" s="1"/>
  <c r="C287" i="4" s="1"/>
  <c r="C302" i="4"/>
  <c r="C303" i="4" s="1"/>
  <c r="C304" i="4" s="1"/>
  <c r="C305" i="4" s="1"/>
  <c r="C306" i="4" s="1"/>
  <c r="C307" i="4" s="1"/>
  <c r="C308" i="4" s="1"/>
  <c r="C323" i="4"/>
  <c r="C324" i="4" s="1"/>
  <c r="C325" i="4" s="1"/>
  <c r="C326" i="4" s="1"/>
  <c r="C327" i="4" s="1"/>
  <c r="F170" i="2"/>
  <c r="F163" i="2"/>
  <c r="AM5" i="31"/>
  <c r="AM6" i="31"/>
  <c r="AM7" i="31"/>
  <c r="AM8" i="31"/>
  <c r="AM9" i="31"/>
  <c r="AM10" i="31"/>
  <c r="AM11" i="31"/>
  <c r="AM12" i="31"/>
  <c r="AM13" i="31"/>
  <c r="AM14" i="31"/>
  <c r="AM15" i="31"/>
  <c r="AM16" i="31"/>
  <c r="AM17" i="31"/>
  <c r="AM18" i="31"/>
  <c r="AM19" i="31"/>
  <c r="AM20" i="31"/>
  <c r="Q1" i="3"/>
  <c r="F21" i="31"/>
  <c r="E21" i="31"/>
  <c r="AD4" i="4"/>
  <c r="AC4" i="4"/>
  <c r="W4" i="4"/>
  <c r="Y21" i="31"/>
  <c r="U21" i="31"/>
  <c r="O21" i="31"/>
  <c r="M21" i="31"/>
  <c r="L21" i="31"/>
  <c r="I21" i="31"/>
  <c r="H21" i="31"/>
  <c r="C21" i="31"/>
  <c r="B21" i="31"/>
  <c r="AB18" i="33"/>
  <c r="AB17" i="33"/>
  <c r="AB16" i="33"/>
  <c r="AB15" i="33"/>
  <c r="AB14" i="33"/>
  <c r="AB13" i="33"/>
  <c r="AB12" i="33"/>
  <c r="AB11" i="33"/>
  <c r="AB9" i="33"/>
  <c r="AB8" i="33"/>
  <c r="AB7" i="33"/>
  <c r="AB6" i="33"/>
  <c r="AB5" i="33"/>
  <c r="AB4" i="33"/>
  <c r="AB3" i="33"/>
  <c r="AB2" i="33"/>
  <c r="A20" i="6"/>
  <c r="A19" i="6"/>
  <c r="A18" i="6"/>
  <c r="A17" i="6"/>
  <c r="A16" i="6"/>
  <c r="A15" i="6"/>
  <c r="A14" i="6"/>
  <c r="A13" i="6"/>
  <c r="A12" i="6"/>
  <c r="A11" i="6"/>
  <c r="A10" i="6"/>
  <c r="A9" i="6"/>
  <c r="A8" i="6"/>
  <c r="A7" i="6"/>
  <c r="A6" i="6"/>
  <c r="M9" i="32"/>
  <c r="B144" i="2"/>
  <c r="M8" i="32"/>
  <c r="B146" i="2"/>
  <c r="M7" i="32"/>
  <c r="B143" i="2"/>
  <c r="M6" i="32"/>
  <c r="B145" i="2"/>
  <c r="I9" i="32"/>
  <c r="F145" i="2"/>
  <c r="I8" i="32"/>
  <c r="F146" i="2"/>
  <c r="I7" i="32"/>
  <c r="F143" i="2"/>
  <c r="I6" i="32"/>
  <c r="F144" i="2"/>
  <c r="B7" i="32"/>
  <c r="F7" i="32"/>
  <c r="F9" i="32"/>
  <c r="F141" i="2"/>
  <c r="F8" i="32"/>
  <c r="F138" i="2"/>
  <c r="F140" i="2"/>
  <c r="F6" i="32"/>
  <c r="B140" i="2"/>
  <c r="B9" i="32"/>
  <c r="B138" i="2"/>
  <c r="B8" i="32"/>
  <c r="B139" i="2"/>
  <c r="F139" i="2"/>
  <c r="B6" i="32"/>
  <c r="B141" i="2"/>
  <c r="I34" i="32"/>
  <c r="B22" i="2"/>
  <c r="I33" i="32"/>
  <c r="F20" i="2"/>
  <c r="I32" i="32"/>
  <c r="F21" i="2"/>
  <c r="I31" i="32"/>
  <c r="B21" i="2"/>
  <c r="M34" i="32"/>
  <c r="B20" i="2"/>
  <c r="M33" i="32"/>
  <c r="F19" i="2"/>
  <c r="M32" i="32"/>
  <c r="B19" i="2"/>
  <c r="M31" i="32"/>
  <c r="F22" i="2"/>
  <c r="B34" i="32"/>
  <c r="F14" i="2"/>
  <c r="B33" i="32"/>
  <c r="B16" i="2"/>
  <c r="B32" i="32"/>
  <c r="F17" i="2"/>
  <c r="B31" i="32"/>
  <c r="F15" i="2"/>
  <c r="F34" i="32"/>
  <c r="B14" i="2"/>
  <c r="F33" i="32"/>
  <c r="F16" i="2"/>
  <c r="F32" i="32"/>
  <c r="B15" i="2"/>
  <c r="F31" i="32"/>
  <c r="B17" i="2"/>
  <c r="E12" i="33"/>
  <c r="E13" i="33"/>
  <c r="E14" i="33"/>
  <c r="E15" i="33"/>
  <c r="E16" i="33"/>
  <c r="E17" i="33"/>
  <c r="E18" i="33"/>
  <c r="J12" i="33"/>
  <c r="J13" i="33"/>
  <c r="J14" i="33"/>
  <c r="J15" i="33"/>
  <c r="J16" i="33"/>
  <c r="J17" i="33"/>
  <c r="J18" i="33"/>
  <c r="O12" i="33"/>
  <c r="O13" i="33"/>
  <c r="O14" i="33"/>
  <c r="O15" i="33"/>
  <c r="O16" i="33"/>
  <c r="O17" i="33"/>
  <c r="O18" i="33"/>
  <c r="E18" i="32"/>
  <c r="C18" i="32"/>
  <c r="L18" i="32"/>
  <c r="J18" i="32"/>
  <c r="L14" i="32"/>
  <c r="L13" i="32"/>
  <c r="J14" i="32"/>
  <c r="J13" i="32"/>
  <c r="L9" i="32"/>
  <c r="L8" i="32"/>
  <c r="L7" i="32"/>
  <c r="L6" i="32"/>
  <c r="J9" i="32"/>
  <c r="J8" i="32"/>
  <c r="J7" i="32"/>
  <c r="J6" i="32"/>
  <c r="E9" i="32"/>
  <c r="E8" i="32"/>
  <c r="E7" i="32"/>
  <c r="E6" i="32"/>
  <c r="C9" i="32"/>
  <c r="C8" i="32"/>
  <c r="C7" i="32"/>
  <c r="C6" i="32"/>
  <c r="L64" i="32"/>
  <c r="J64" i="32"/>
  <c r="E64" i="32"/>
  <c r="C64" i="32"/>
  <c r="L48" i="32"/>
  <c r="J48" i="32"/>
  <c r="E48" i="32"/>
  <c r="C48" i="32"/>
  <c r="L60" i="32"/>
  <c r="L59" i="32"/>
  <c r="J60" i="32"/>
  <c r="J59" i="32"/>
  <c r="E60" i="32"/>
  <c r="E59" i="32"/>
  <c r="C60" i="32"/>
  <c r="C59" i="32"/>
  <c r="L44" i="32"/>
  <c r="L43" i="32"/>
  <c r="J44" i="32"/>
  <c r="J43" i="32"/>
  <c r="E44" i="32"/>
  <c r="E43" i="32"/>
  <c r="C44" i="32"/>
  <c r="C43" i="32"/>
  <c r="L55" i="32"/>
  <c r="L54" i="32"/>
  <c r="J55" i="32"/>
  <c r="J54" i="32"/>
  <c r="E55" i="32"/>
  <c r="E54" i="32"/>
  <c r="C55" i="32"/>
  <c r="C54" i="32"/>
  <c r="L39" i="32"/>
  <c r="L38" i="32"/>
  <c r="J39" i="32"/>
  <c r="J38" i="32"/>
  <c r="E39" i="32"/>
  <c r="E38" i="32"/>
  <c r="C39" i="32"/>
  <c r="C38" i="32"/>
  <c r="L34" i="32"/>
  <c r="L33" i="32"/>
  <c r="L32" i="32"/>
  <c r="L31" i="32"/>
  <c r="J34" i="32"/>
  <c r="J33" i="32"/>
  <c r="J32" i="32"/>
  <c r="J31" i="32"/>
  <c r="E34" i="32"/>
  <c r="E33" i="32"/>
  <c r="E32" i="32"/>
  <c r="E31" i="32"/>
  <c r="C34" i="32"/>
  <c r="C33" i="32"/>
  <c r="C32" i="32"/>
  <c r="C31" i="32"/>
  <c r="J27" i="32"/>
  <c r="J26" i="32"/>
  <c r="J25" i="32"/>
  <c r="J24" i="32"/>
  <c r="E27" i="32"/>
  <c r="E26" i="32"/>
  <c r="E25" i="32"/>
  <c r="E24" i="32"/>
  <c r="C27" i="32"/>
  <c r="C26" i="32"/>
  <c r="C25" i="32"/>
  <c r="C24" i="32"/>
  <c r="C15" i="14"/>
  <c r="A6" i="12"/>
  <c r="C9" i="7"/>
  <c r="B3" i="6"/>
  <c r="B4" i="31"/>
  <c r="C74" i="4" l="1"/>
  <c r="C73" i="4"/>
  <c r="C138" i="4"/>
  <c r="C140" i="4" s="1"/>
  <c r="C139" i="4"/>
  <c r="C142" i="4"/>
  <c r="C141" i="4"/>
  <c r="C315" i="4"/>
  <c r="C316" i="4" s="1"/>
  <c r="C317" i="4" s="1"/>
  <c r="C318" i="4" s="1"/>
  <c r="C319" i="4" s="1"/>
  <c r="C320" i="4" s="1"/>
  <c r="C321" i="4" s="1"/>
  <c r="C322" i="4" s="1"/>
  <c r="C309" i="4"/>
  <c r="C310" i="4" s="1"/>
  <c r="C311" i="4" s="1"/>
  <c r="C312" i="4" s="1"/>
  <c r="C313" i="4" s="1"/>
  <c r="C314" i="4" s="1"/>
  <c r="C288" i="4"/>
  <c r="C289" i="4" s="1"/>
  <c r="C290" i="4" s="1"/>
  <c r="C291" i="4" s="1"/>
  <c r="C292" i="4" s="1"/>
  <c r="C293" i="4" s="1"/>
  <c r="C294" i="4" s="1"/>
  <c r="C295" i="4" s="1"/>
  <c r="C296" i="4" s="1"/>
  <c r="C297" i="4" s="1"/>
  <c r="C298" i="4" s="1"/>
  <c r="C299" i="4" s="1"/>
  <c r="C300" i="4" s="1"/>
  <c r="C301" i="4" s="1"/>
  <c r="C273" i="4"/>
  <c r="C274" i="4" s="1"/>
  <c r="C275" i="4" s="1"/>
  <c r="C276" i="4" s="1"/>
  <c r="C277" i="4" s="1"/>
  <c r="C278" i="4" s="1"/>
  <c r="C279" i="4" s="1"/>
  <c r="C280" i="4" s="1"/>
  <c r="C267" i="4"/>
  <c r="C268" i="4" s="1"/>
  <c r="C269" i="4" s="1"/>
  <c r="C270" i="4" s="1"/>
  <c r="C271" i="4" s="1"/>
  <c r="C272" i="4" s="1"/>
  <c r="C236" i="4"/>
  <c r="C237" i="4" s="1"/>
  <c r="C238" i="4" s="1"/>
  <c r="C239" i="4" s="1"/>
  <c r="C240" i="4" s="1"/>
  <c r="C241" i="4" s="1"/>
  <c r="C242" i="4" s="1"/>
  <c r="C243" i="4" s="1"/>
  <c r="C244" i="4" s="1"/>
  <c r="C229" i="4"/>
  <c r="C230" i="4" s="1"/>
  <c r="C193" i="4"/>
  <c r="C194" i="4" s="1"/>
  <c r="C195" i="4" s="1"/>
  <c r="C196" i="4" s="1"/>
  <c r="C197" i="4" s="1"/>
  <c r="C198" i="4" s="1"/>
  <c r="C199" i="4" s="1"/>
  <c r="C200" i="4" s="1"/>
  <c r="C201" i="4" s="1"/>
  <c r="C186" i="4"/>
  <c r="C187" i="4" s="1"/>
  <c r="C171" i="4"/>
  <c r="C172" i="4" s="1"/>
  <c r="C173" i="4" s="1"/>
  <c r="C174" i="4" s="1"/>
  <c r="C175" i="4" s="1"/>
  <c r="C165" i="4"/>
  <c r="C166" i="4" s="1"/>
  <c r="C167" i="4" s="1"/>
  <c r="C168" i="4" s="1"/>
  <c r="C169" i="4" s="1"/>
  <c r="C170" i="4" s="1"/>
  <c r="C150" i="4"/>
  <c r="C143" i="4"/>
  <c r="C125" i="4"/>
  <c r="C126" i="4" s="1"/>
  <c r="C127" i="4" s="1"/>
  <c r="C128" i="4" s="1"/>
  <c r="C129" i="4" s="1"/>
  <c r="C130" i="4" s="1"/>
  <c r="C131" i="4" s="1"/>
  <c r="C132" i="4" s="1"/>
  <c r="C133" i="4" s="1"/>
  <c r="C119" i="4"/>
  <c r="C120" i="4" s="1"/>
  <c r="C121" i="4" s="1"/>
  <c r="C122" i="4" s="1"/>
  <c r="C123" i="4" s="1"/>
  <c r="C124" i="4" s="1"/>
  <c r="C110" i="4"/>
  <c r="C111" i="4" s="1"/>
  <c r="C112" i="4" s="1"/>
  <c r="C101" i="4"/>
  <c r="C102" i="4" s="1"/>
  <c r="C75" i="4"/>
  <c r="C76" i="4" s="1"/>
  <c r="C77" i="4" s="1"/>
  <c r="C78" i="4" s="1"/>
  <c r="C79" i="4" s="1"/>
  <c r="C80" i="4" s="1"/>
  <c r="C81" i="4" s="1"/>
  <c r="C38" i="4"/>
  <c r="C39" i="4" s="1"/>
  <c r="C40" i="4" s="1"/>
  <c r="C41" i="4" s="1"/>
  <c r="C42" i="4" s="1"/>
  <c r="C43" i="4" s="1"/>
  <c r="C44" i="4" s="1"/>
  <c r="C45" i="4" s="1"/>
  <c r="C46" i="4" s="1"/>
  <c r="C32" i="4"/>
  <c r="C33" i="4" s="1"/>
  <c r="C34" i="4" s="1"/>
  <c r="C35" i="4" s="1"/>
  <c r="C36" i="4" s="1"/>
  <c r="C37" i="4" s="1"/>
  <c r="C59" i="4"/>
  <c r="C60" i="4" s="1"/>
  <c r="C61" i="4" s="1"/>
  <c r="C62" i="4" s="1"/>
  <c r="C63" i="4" s="1"/>
  <c r="C64" i="4" s="1"/>
  <c r="C65" i="4" s="1"/>
  <c r="C66" i="4" s="1"/>
  <c r="C67" i="4" s="1"/>
  <c r="C53" i="4"/>
  <c r="C54" i="4" s="1"/>
  <c r="C55" i="4" s="1"/>
  <c r="C56" i="4" s="1"/>
  <c r="C57" i="4" s="1"/>
  <c r="C58" i="4" s="1"/>
  <c r="L210" i="2" a="1"/>
  <c r="L210" i="2" s="1"/>
  <c r="F64" i="32"/>
  <c r="B43" i="32"/>
  <c r="M54" i="32"/>
  <c r="M39" i="32"/>
  <c r="B44" i="32"/>
  <c r="B60" i="32"/>
  <c r="I38" i="32"/>
  <c r="I43" i="32"/>
  <c r="B59" i="32"/>
  <c r="M55" i="32"/>
  <c r="C206" i="4"/>
  <c r="C208" i="4" s="1"/>
  <c r="C210" i="4" s="1"/>
  <c r="C212" i="4" s="1"/>
  <c r="C207" i="4"/>
  <c r="C328" i="4"/>
  <c r="C329" i="4" s="1"/>
  <c r="C330" i="4" s="1"/>
  <c r="C251" i="4"/>
  <c r="C252" i="4" s="1"/>
  <c r="C253" i="4" s="1"/>
  <c r="C254" i="4" s="1"/>
  <c r="C255" i="4" s="1"/>
  <c r="C256" i="4" s="1"/>
  <c r="C257" i="4" s="1"/>
  <c r="C258" i="4" s="1"/>
  <c r="C259" i="4" s="1"/>
  <c r="C249" i="4"/>
  <c r="C250" i="4" s="1"/>
  <c r="F187" i="2"/>
  <c r="B187" i="2"/>
  <c r="F186" i="2"/>
  <c r="B186" i="2"/>
  <c r="F184" i="2"/>
  <c r="B184" i="2"/>
  <c r="F183" i="2"/>
  <c r="B183" i="2"/>
  <c r="C189" i="4" l="1"/>
  <c r="C190" i="4" s="1"/>
  <c r="C191" i="4" s="1"/>
  <c r="C192" i="4" s="1"/>
  <c r="C188" i="4"/>
  <c r="C83" i="4"/>
  <c r="C82" i="4"/>
  <c r="C151" i="4"/>
  <c r="C153" i="4" s="1"/>
  <c r="C154" i="4" s="1"/>
  <c r="C155" i="4" s="1"/>
  <c r="C156" i="4" s="1"/>
  <c r="C157" i="4" s="1"/>
  <c r="C158" i="4" s="1"/>
  <c r="C152" i="4"/>
  <c r="C145" i="4"/>
  <c r="C146" i="4" s="1"/>
  <c r="C147" i="4" s="1"/>
  <c r="C148" i="4" s="1"/>
  <c r="C149" i="4" s="1"/>
  <c r="C144" i="4"/>
  <c r="C331" i="4"/>
  <c r="C332" i="4" s="1"/>
  <c r="C333" i="4" s="1"/>
  <c r="C334" i="4" s="1"/>
  <c r="C335" i="4" s="1"/>
  <c r="C336" i="4" s="1"/>
  <c r="C337" i="4" s="1"/>
  <c r="C338" i="4" s="1"/>
  <c r="C339" i="4" s="1"/>
  <c r="C340" i="4" s="1"/>
  <c r="C176" i="4"/>
  <c r="C177" i="4" s="1"/>
  <c r="C178" i="4" s="1"/>
  <c r="C179" i="4" s="1"/>
  <c r="C231" i="4"/>
  <c r="C232" i="4" s="1"/>
  <c r="C233" i="4" s="1"/>
  <c r="C234" i="4" s="1"/>
  <c r="C235" i="4" s="1"/>
  <c r="C214" i="4"/>
  <c r="C215" i="4" s="1"/>
  <c r="C216" i="4" s="1"/>
  <c r="C217" i="4" s="1"/>
  <c r="C218" i="4" s="1"/>
  <c r="C219" i="4" s="1"/>
  <c r="C220" i="4" s="1"/>
  <c r="C221" i="4" s="1"/>
  <c r="C222" i="4" s="1"/>
  <c r="C209" i="4"/>
  <c r="C211" i="4" s="1"/>
  <c r="C213" i="4" s="1"/>
  <c r="C107" i="4"/>
  <c r="C108" i="4" s="1"/>
  <c r="C109" i="4" s="1"/>
  <c r="C103" i="4"/>
  <c r="C104" i="4" s="1"/>
  <c r="C105" i="4" s="1"/>
  <c r="C106" i="4" s="1"/>
  <c r="C341" i="4"/>
  <c r="C342" i="4"/>
  <c r="C343" i="4" s="1"/>
  <c r="C344" i="4" s="1"/>
  <c r="C345" i="4"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J11" i="33"/>
  <c r="E11" i="33"/>
  <c r="J9" i="33"/>
  <c r="J8" i="33"/>
  <c r="J7" i="33"/>
  <c r="J6" i="33"/>
  <c r="J5" i="33"/>
  <c r="J4" i="33"/>
  <c r="J3" i="33"/>
  <c r="J2" i="33"/>
  <c r="E9" i="33"/>
  <c r="E8" i="33"/>
  <c r="E7" i="33"/>
  <c r="E6" i="33"/>
  <c r="E5" i="33"/>
  <c r="E4" i="33"/>
  <c r="E3" i="33"/>
  <c r="E2" i="33"/>
  <c r="AL19" i="31"/>
  <c r="AC17" i="33" s="1"/>
  <c r="AL18" i="31"/>
  <c r="AC16" i="33" s="1"/>
  <c r="AL17" i="31"/>
  <c r="AC15" i="33" s="1"/>
  <c r="AL16" i="31"/>
  <c r="AC14" i="33" s="1"/>
  <c r="AL15" i="31"/>
  <c r="AC13" i="33" s="1"/>
  <c r="AL14" i="31"/>
  <c r="AC12" i="33" s="1"/>
  <c r="AL13" i="31"/>
  <c r="AC11" i="33" s="1"/>
  <c r="AL12" i="31"/>
  <c r="AL11" i="31"/>
  <c r="AC8" i="33" s="1"/>
  <c r="AL10" i="31"/>
  <c r="AL9" i="31"/>
  <c r="AC6" i="33" s="1"/>
  <c r="AL8" i="31"/>
  <c r="AL7" i="31"/>
  <c r="AL6" i="31"/>
  <c r="AC3" i="33" s="1"/>
  <c r="A20" i="31"/>
  <c r="A19" i="31"/>
  <c r="A18" i="31"/>
  <c r="A17" i="31"/>
  <c r="A16" i="31"/>
  <c r="A15" i="31"/>
  <c r="A14" i="31"/>
  <c r="A12" i="31"/>
  <c r="A11" i="31"/>
  <c r="A10" i="31"/>
  <c r="A9" i="31"/>
  <c r="A8" i="31"/>
  <c r="A7" i="31"/>
  <c r="A6" i="31"/>
  <c r="W13" i="33"/>
  <c r="O11" i="33"/>
  <c r="W8" i="33"/>
  <c r="W7" i="33"/>
  <c r="W5" i="33"/>
  <c r="W3" i="33"/>
  <c r="B18" i="7"/>
  <c r="W9" i="33" s="1"/>
  <c r="A18" i="7"/>
  <c r="B17" i="7"/>
  <c r="A17" i="7"/>
  <c r="B16" i="7"/>
  <c r="A16" i="7"/>
  <c r="B15" i="7"/>
  <c r="W6" i="33" s="1"/>
  <c r="A15" i="7"/>
  <c r="B14" i="7"/>
  <c r="A14" i="7"/>
  <c r="B13" i="7"/>
  <c r="W4" i="33" s="1"/>
  <c r="A13" i="7"/>
  <c r="B12" i="7"/>
  <c r="A12" i="7"/>
  <c r="B26" i="7"/>
  <c r="W18" i="33" s="1"/>
  <c r="A26" i="7"/>
  <c r="B25" i="7"/>
  <c r="W17" i="33" s="1"/>
  <c r="A25" i="7"/>
  <c r="B24" i="7"/>
  <c r="W16" i="33" s="1"/>
  <c r="A24" i="7"/>
  <c r="B23" i="7"/>
  <c r="W15" i="33" s="1"/>
  <c r="A23" i="7"/>
  <c r="B22" i="7"/>
  <c r="W14" i="33" s="1"/>
  <c r="A22" i="7"/>
  <c r="B21" i="7"/>
  <c r="A21" i="7"/>
  <c r="B20" i="7"/>
  <c r="W12" i="33" s="1"/>
  <c r="A20" i="7"/>
  <c r="O9" i="33"/>
  <c r="O8" i="33"/>
  <c r="O7" i="33"/>
  <c r="O6" i="33"/>
  <c r="O5" i="33"/>
  <c r="O4" i="33"/>
  <c r="O3" i="33"/>
  <c r="O2" i="33"/>
  <c r="H5" i="4"/>
  <c r="B9" i="2"/>
  <c r="B4" i="2"/>
  <c r="I4" i="2" s="1" a="1"/>
  <c r="I4" i="2" s="1"/>
  <c r="B170" i="2"/>
  <c r="N170" i="2" s="1"/>
  <c r="F168" i="2"/>
  <c r="K168" i="2" s="1" a="1"/>
  <c r="K168" i="2" s="1"/>
  <c r="F167" i="2"/>
  <c r="R167" i="2" s="1"/>
  <c r="K169" i="2" a="1"/>
  <c r="K169" i="2" s="1"/>
  <c r="F174" i="2"/>
  <c r="R174" i="2" s="1"/>
  <c r="C5" i="4"/>
  <c r="C6" i="4" s="1"/>
  <c r="C7" i="4" s="1"/>
  <c r="C8" i="4" s="1"/>
  <c r="C9" i="4" s="1"/>
  <c r="C10" i="4" s="1"/>
  <c r="C11" i="4" s="1"/>
  <c r="AA4" i="4"/>
  <c r="AB4" i="4"/>
  <c r="Q207" i="2"/>
  <c r="P207" i="2"/>
  <c r="O207" i="2"/>
  <c r="Q206" i="2"/>
  <c r="P206" i="2"/>
  <c r="O206" i="2"/>
  <c r="Q205" i="2"/>
  <c r="P205" i="2"/>
  <c r="O205" i="2"/>
  <c r="Q204" i="2"/>
  <c r="P204" i="2"/>
  <c r="O204" i="2"/>
  <c r="Q202" i="2"/>
  <c r="P202" i="2"/>
  <c r="O202" i="2"/>
  <c r="Q201" i="2"/>
  <c r="P201" i="2"/>
  <c r="O201" i="2"/>
  <c r="Q200" i="2"/>
  <c r="P200" i="2"/>
  <c r="O200" i="2"/>
  <c r="Q199" i="2"/>
  <c r="P199" i="2"/>
  <c r="O199" i="2"/>
  <c r="Q197" i="2"/>
  <c r="P197" i="2"/>
  <c r="O197" i="2"/>
  <c r="Q196" i="2"/>
  <c r="P196" i="2"/>
  <c r="O196" i="2"/>
  <c r="Q195" i="2"/>
  <c r="P195" i="2"/>
  <c r="O195" i="2"/>
  <c r="Q194" i="2"/>
  <c r="P194" i="2"/>
  <c r="O194" i="2"/>
  <c r="Q192" i="2"/>
  <c r="P192" i="2"/>
  <c r="O192" i="2"/>
  <c r="Q191" i="2"/>
  <c r="P191" i="2"/>
  <c r="O191" i="2"/>
  <c r="Q190" i="2"/>
  <c r="P190" i="2"/>
  <c r="O190" i="2"/>
  <c r="Q189" i="2"/>
  <c r="P189" i="2"/>
  <c r="O189" i="2"/>
  <c r="Q180" i="2"/>
  <c r="P180" i="2"/>
  <c r="O180" i="2"/>
  <c r="Q179" i="2"/>
  <c r="P179" i="2"/>
  <c r="O179" i="2"/>
  <c r="Q178" i="2"/>
  <c r="P178" i="2"/>
  <c r="O178" i="2"/>
  <c r="Q177" i="2"/>
  <c r="P177" i="2"/>
  <c r="O177" i="2"/>
  <c r="Q175" i="2"/>
  <c r="P175" i="2"/>
  <c r="O175" i="2"/>
  <c r="Q174" i="2"/>
  <c r="P174" i="2"/>
  <c r="O174" i="2"/>
  <c r="Q173" i="2"/>
  <c r="P173" i="2"/>
  <c r="O173" i="2"/>
  <c r="Q172" i="2"/>
  <c r="P172" i="2"/>
  <c r="O172" i="2"/>
  <c r="Q170" i="2"/>
  <c r="P170" i="2"/>
  <c r="O170" i="2"/>
  <c r="Q169" i="2"/>
  <c r="P169" i="2"/>
  <c r="O169" i="2"/>
  <c r="Q168" i="2"/>
  <c r="P168" i="2"/>
  <c r="O168" i="2"/>
  <c r="Q167" i="2"/>
  <c r="P167" i="2"/>
  <c r="O167" i="2"/>
  <c r="Q165" i="2"/>
  <c r="P165" i="2"/>
  <c r="O165" i="2"/>
  <c r="Q164" i="2"/>
  <c r="P164" i="2"/>
  <c r="O164" i="2"/>
  <c r="Q163" i="2"/>
  <c r="P163" i="2"/>
  <c r="O163" i="2"/>
  <c r="Q162" i="2"/>
  <c r="P162" i="2"/>
  <c r="O162" i="2"/>
  <c r="Q146" i="2"/>
  <c r="P146" i="2"/>
  <c r="O146" i="2"/>
  <c r="Q145" i="2"/>
  <c r="P145" i="2"/>
  <c r="O145" i="2"/>
  <c r="Q144" i="2"/>
  <c r="P144" i="2"/>
  <c r="O144" i="2"/>
  <c r="Q143" i="2"/>
  <c r="P143" i="2"/>
  <c r="O143" i="2"/>
  <c r="Q141" i="2"/>
  <c r="P141" i="2"/>
  <c r="O141" i="2"/>
  <c r="Q140" i="2"/>
  <c r="P140" i="2"/>
  <c r="O140" i="2"/>
  <c r="Q139" i="2"/>
  <c r="P139" i="2"/>
  <c r="O139" i="2"/>
  <c r="Q138" i="2"/>
  <c r="P138" i="2"/>
  <c r="O138" i="2"/>
  <c r="Q136" i="2"/>
  <c r="P136" i="2"/>
  <c r="O136" i="2"/>
  <c r="Q135" i="2"/>
  <c r="P135" i="2"/>
  <c r="O135" i="2"/>
  <c r="Q134" i="2"/>
  <c r="P134" i="2"/>
  <c r="O134" i="2"/>
  <c r="Q133" i="2"/>
  <c r="P133" i="2"/>
  <c r="O133" i="2"/>
  <c r="Q131" i="2"/>
  <c r="P131" i="2"/>
  <c r="O131" i="2"/>
  <c r="Q130" i="2"/>
  <c r="P130" i="2"/>
  <c r="O130" i="2"/>
  <c r="Q129" i="2"/>
  <c r="P129" i="2"/>
  <c r="O129" i="2"/>
  <c r="Q128" i="2"/>
  <c r="P128" i="2"/>
  <c r="O128" i="2"/>
  <c r="Q114" i="2"/>
  <c r="P114" i="2"/>
  <c r="O114" i="2"/>
  <c r="Q113" i="2"/>
  <c r="P113" i="2"/>
  <c r="O113" i="2"/>
  <c r="Q112" i="2"/>
  <c r="P112" i="2"/>
  <c r="O112" i="2"/>
  <c r="Q111" i="2"/>
  <c r="P111" i="2"/>
  <c r="O111" i="2"/>
  <c r="Q109" i="2"/>
  <c r="P109" i="2"/>
  <c r="O109" i="2"/>
  <c r="Q108" i="2"/>
  <c r="P108" i="2"/>
  <c r="O108" i="2"/>
  <c r="Q107" i="2"/>
  <c r="P107" i="2"/>
  <c r="O107" i="2"/>
  <c r="Q106" i="2"/>
  <c r="P106" i="2"/>
  <c r="O106" i="2"/>
  <c r="Q104" i="2"/>
  <c r="P104" i="2"/>
  <c r="O104" i="2"/>
  <c r="Q103" i="2"/>
  <c r="P103" i="2"/>
  <c r="O103" i="2"/>
  <c r="Q102" i="2"/>
  <c r="P102" i="2"/>
  <c r="O102" i="2"/>
  <c r="Q101" i="2"/>
  <c r="P101" i="2"/>
  <c r="O101" i="2"/>
  <c r="Q99" i="2"/>
  <c r="P99" i="2"/>
  <c r="O99" i="2"/>
  <c r="Q98" i="2"/>
  <c r="P98" i="2"/>
  <c r="O98" i="2"/>
  <c r="Q97" i="2"/>
  <c r="P97" i="2"/>
  <c r="O97" i="2"/>
  <c r="Q96" i="2"/>
  <c r="P96" i="2"/>
  <c r="O96" i="2"/>
  <c r="Q82" i="2"/>
  <c r="P82" i="2"/>
  <c r="O82" i="2"/>
  <c r="Q81" i="2"/>
  <c r="P81" i="2"/>
  <c r="O81" i="2"/>
  <c r="Q80" i="2"/>
  <c r="P80" i="2"/>
  <c r="O80" i="2"/>
  <c r="Q79" i="2"/>
  <c r="P79" i="2"/>
  <c r="O79" i="2"/>
  <c r="Q77" i="2"/>
  <c r="P77" i="2"/>
  <c r="O77" i="2"/>
  <c r="Q76" i="2"/>
  <c r="P76" i="2"/>
  <c r="O76" i="2"/>
  <c r="Q75" i="2"/>
  <c r="P75" i="2"/>
  <c r="O75" i="2"/>
  <c r="Q74" i="2"/>
  <c r="P74" i="2"/>
  <c r="O74" i="2"/>
  <c r="Q72" i="2"/>
  <c r="P72" i="2"/>
  <c r="O72" i="2"/>
  <c r="Q71" i="2"/>
  <c r="P71" i="2"/>
  <c r="O71" i="2"/>
  <c r="Q70" i="2"/>
  <c r="P70" i="2"/>
  <c r="O70" i="2"/>
  <c r="Q69" i="2"/>
  <c r="P69" i="2"/>
  <c r="O69" i="2"/>
  <c r="Q67" i="2"/>
  <c r="P67" i="2"/>
  <c r="O67" i="2"/>
  <c r="Q66" i="2"/>
  <c r="P66" i="2"/>
  <c r="O66" i="2"/>
  <c r="Q65" i="2"/>
  <c r="P65" i="2"/>
  <c r="O65" i="2"/>
  <c r="Q64" i="2"/>
  <c r="P64" i="2"/>
  <c r="O64" i="2"/>
  <c r="Q52" i="2"/>
  <c r="P52" i="2"/>
  <c r="O52" i="2"/>
  <c r="Q51" i="2"/>
  <c r="P51" i="2"/>
  <c r="O51" i="2"/>
  <c r="Q50" i="2"/>
  <c r="P50" i="2"/>
  <c r="O50" i="2"/>
  <c r="Q49" i="2"/>
  <c r="P49" i="2"/>
  <c r="O49" i="2"/>
  <c r="Q47" i="2"/>
  <c r="P47" i="2"/>
  <c r="O47" i="2"/>
  <c r="Q46" i="2"/>
  <c r="P46" i="2"/>
  <c r="O46" i="2"/>
  <c r="Q45" i="2"/>
  <c r="P45" i="2"/>
  <c r="O45" i="2"/>
  <c r="Q44" i="2"/>
  <c r="P44" i="2"/>
  <c r="O44" i="2"/>
  <c r="Q42" i="2"/>
  <c r="P42" i="2"/>
  <c r="O42" i="2"/>
  <c r="Q41" i="2"/>
  <c r="P41" i="2"/>
  <c r="O41" i="2"/>
  <c r="Q40" i="2"/>
  <c r="P40" i="2"/>
  <c r="O40" i="2"/>
  <c r="Q39" i="2"/>
  <c r="P39" i="2"/>
  <c r="O39" i="2"/>
  <c r="Q37" i="2"/>
  <c r="P37" i="2"/>
  <c r="O37" i="2"/>
  <c r="Q36" i="2"/>
  <c r="P36" i="2"/>
  <c r="O36" i="2"/>
  <c r="Q35" i="2"/>
  <c r="P35" i="2"/>
  <c r="O35" i="2"/>
  <c r="Q34" i="2"/>
  <c r="P34" i="2"/>
  <c r="O34" i="2"/>
  <c r="Q22" i="2"/>
  <c r="P22" i="2"/>
  <c r="O22" i="2"/>
  <c r="Q21" i="2"/>
  <c r="P21" i="2"/>
  <c r="O21" i="2"/>
  <c r="Q20" i="2"/>
  <c r="P20" i="2"/>
  <c r="O20" i="2"/>
  <c r="Q19" i="2"/>
  <c r="P19" i="2"/>
  <c r="O19" i="2"/>
  <c r="Q17" i="2"/>
  <c r="P17" i="2"/>
  <c r="O17" i="2"/>
  <c r="Q16" i="2"/>
  <c r="P16" i="2"/>
  <c r="O16" i="2"/>
  <c r="Q15" i="2"/>
  <c r="P15" i="2"/>
  <c r="O15" i="2"/>
  <c r="Q14" i="2"/>
  <c r="P14" i="2"/>
  <c r="O14" i="2"/>
  <c r="Q12" i="2"/>
  <c r="P12" i="2"/>
  <c r="O12" i="2"/>
  <c r="Q11" i="2"/>
  <c r="P11" i="2"/>
  <c r="O11" i="2"/>
  <c r="Q10" i="2"/>
  <c r="P10" i="2"/>
  <c r="O10" i="2"/>
  <c r="Q9" i="2"/>
  <c r="P9" i="2"/>
  <c r="O9" i="2"/>
  <c r="Q7" i="2"/>
  <c r="P7" i="2"/>
  <c r="O7" i="2"/>
  <c r="Q6" i="2"/>
  <c r="P6" i="2"/>
  <c r="O6" i="2"/>
  <c r="Q5" i="2"/>
  <c r="P5" i="2"/>
  <c r="O5" i="2"/>
  <c r="Q4" i="2"/>
  <c r="P4" i="2"/>
  <c r="O4" i="2"/>
  <c r="K207" i="2" a="1"/>
  <c r="K207" i="2" s="1"/>
  <c r="K206" i="2" a="1"/>
  <c r="K206" i="2" s="1"/>
  <c r="K205" i="2" a="1"/>
  <c r="K205" i="2" s="1"/>
  <c r="K204" i="2" a="1"/>
  <c r="K204" i="2" s="1"/>
  <c r="K202" i="2" a="1"/>
  <c r="K202" i="2" s="1"/>
  <c r="K201" i="2" a="1"/>
  <c r="K201" i="2" s="1"/>
  <c r="K200" i="2" a="1"/>
  <c r="K200" i="2" s="1"/>
  <c r="K199" i="2" a="1"/>
  <c r="K199" i="2" s="1"/>
  <c r="K197" i="2" a="1"/>
  <c r="K197" i="2" s="1"/>
  <c r="K196" i="2" a="1"/>
  <c r="K196" i="2" s="1"/>
  <c r="K195" i="2" a="1"/>
  <c r="K195" i="2" s="1"/>
  <c r="K194" i="2" a="1"/>
  <c r="K194" i="2" s="1"/>
  <c r="K192" i="2" a="1"/>
  <c r="K192" i="2" s="1"/>
  <c r="K190" i="2" a="1"/>
  <c r="K190" i="2" s="1"/>
  <c r="K189" i="2" a="1"/>
  <c r="K189" i="2" s="1"/>
  <c r="K180" i="2" a="1"/>
  <c r="K180" i="2" s="1"/>
  <c r="K178" i="2" a="1"/>
  <c r="K178" i="2" s="1"/>
  <c r="K177" i="2" a="1"/>
  <c r="K177" i="2" s="1"/>
  <c r="K175" i="2" a="1"/>
  <c r="K175" i="2" s="1"/>
  <c r="K174" i="2" a="1"/>
  <c r="K174" i="2" s="1"/>
  <c r="K173" i="2" a="1"/>
  <c r="K173" i="2" s="1"/>
  <c r="K172" i="2" a="1"/>
  <c r="K172" i="2" s="1"/>
  <c r="K170" i="2" a="1"/>
  <c r="K170" i="2" s="1"/>
  <c r="K167" i="2" a="1"/>
  <c r="K167" i="2" s="1"/>
  <c r="K165" i="2" a="1"/>
  <c r="K165" i="2" s="1"/>
  <c r="K164" i="2" a="1"/>
  <c r="K164" i="2" s="1"/>
  <c r="K163" i="2" a="1"/>
  <c r="K163" i="2" s="1"/>
  <c r="K162" i="2" a="1"/>
  <c r="K162" i="2" s="1"/>
  <c r="K146" i="2" a="1"/>
  <c r="K146" i="2" s="1"/>
  <c r="K145" i="2" a="1"/>
  <c r="K145" i="2" s="1"/>
  <c r="K144" i="2" a="1"/>
  <c r="K144" i="2" s="1"/>
  <c r="K143" i="2" a="1"/>
  <c r="K143" i="2" s="1"/>
  <c r="K141" i="2" a="1"/>
  <c r="K141" i="2" s="1"/>
  <c r="K140" i="2" a="1"/>
  <c r="K140" i="2" s="1"/>
  <c r="K139" i="2" a="1"/>
  <c r="K139" i="2" s="1"/>
  <c r="K138" i="2" a="1"/>
  <c r="K138" i="2" s="1"/>
  <c r="K135" i="2" a="1"/>
  <c r="K135" i="2" s="1"/>
  <c r="K134" i="2" a="1"/>
  <c r="K134" i="2" s="1"/>
  <c r="K133" i="2" a="1"/>
  <c r="K133" i="2" s="1"/>
  <c r="K131" i="2" a="1"/>
  <c r="K131" i="2" s="1"/>
  <c r="K130" i="2" a="1"/>
  <c r="K130" i="2" s="1"/>
  <c r="K129" i="2" a="1"/>
  <c r="K129" i="2" s="1"/>
  <c r="K128" i="2" a="1"/>
  <c r="K128" i="2" s="1"/>
  <c r="K114" i="2" a="1"/>
  <c r="K114" i="2" s="1"/>
  <c r="K113" i="2" a="1"/>
  <c r="K113" i="2" s="1"/>
  <c r="K112" i="2" a="1"/>
  <c r="K112" i="2" s="1"/>
  <c r="K111" i="2" a="1"/>
  <c r="K111" i="2" s="1"/>
  <c r="K108" i="2" a="1"/>
  <c r="K108" i="2" s="1"/>
  <c r="K106" i="2" a="1"/>
  <c r="K106" i="2" s="1"/>
  <c r="K104" i="2" a="1"/>
  <c r="K104" i="2" s="1"/>
  <c r="K102" i="2" a="1"/>
  <c r="K102" i="2" s="1"/>
  <c r="K101" i="2" a="1"/>
  <c r="K101" i="2" s="1"/>
  <c r="K99" i="2" a="1"/>
  <c r="K99" i="2" s="1"/>
  <c r="K97" i="2" a="1"/>
  <c r="K97" i="2" s="1"/>
  <c r="K96" i="2" a="1"/>
  <c r="K96" i="2" s="1"/>
  <c r="K82" i="2" a="1"/>
  <c r="K82" i="2" s="1"/>
  <c r="K81" i="2" a="1"/>
  <c r="K81" i="2" s="1"/>
  <c r="K80" i="2" a="1"/>
  <c r="K80" i="2" s="1"/>
  <c r="K79" i="2" a="1"/>
  <c r="K79" i="2" s="1"/>
  <c r="K76" i="2" a="1"/>
  <c r="K76" i="2" s="1"/>
  <c r="K75" i="2" a="1"/>
  <c r="K75" i="2" s="1"/>
  <c r="K74" i="2" a="1"/>
  <c r="K74" i="2" s="1"/>
  <c r="K72" i="2" a="1"/>
  <c r="K72" i="2" s="1"/>
  <c r="K71" i="2" a="1"/>
  <c r="K71" i="2" s="1"/>
  <c r="K70" i="2" a="1"/>
  <c r="K70" i="2" s="1"/>
  <c r="K69" i="2" a="1"/>
  <c r="K69" i="2" s="1"/>
  <c r="K67" i="2" a="1"/>
  <c r="K67" i="2" s="1"/>
  <c r="K66" i="2" a="1"/>
  <c r="K66" i="2" s="1"/>
  <c r="K65" i="2" a="1"/>
  <c r="K65" i="2" s="1"/>
  <c r="K64" i="2" a="1"/>
  <c r="K64" i="2" s="1"/>
  <c r="K52" i="2" a="1"/>
  <c r="K52" i="2" s="1"/>
  <c r="K51" i="2" a="1"/>
  <c r="K51" i="2" s="1"/>
  <c r="K50" i="2" a="1"/>
  <c r="K50" i="2" s="1"/>
  <c r="K47" i="2" a="1"/>
  <c r="K47" i="2" s="1"/>
  <c r="K46" i="2" a="1"/>
  <c r="K46" i="2" s="1"/>
  <c r="K45" i="2" a="1"/>
  <c r="K45" i="2" s="1"/>
  <c r="K44" i="2" a="1"/>
  <c r="K44" i="2" s="1"/>
  <c r="K42" i="2" a="1"/>
  <c r="K42" i="2" s="1"/>
  <c r="K41" i="2" a="1"/>
  <c r="K41" i="2" s="1"/>
  <c r="K40" i="2" a="1"/>
  <c r="K40" i="2" s="1"/>
  <c r="K39" i="2" a="1"/>
  <c r="K39" i="2" s="1"/>
  <c r="K37" i="2" a="1"/>
  <c r="K37" i="2" s="1"/>
  <c r="K36" i="2" a="1"/>
  <c r="K36" i="2" s="1"/>
  <c r="K35" i="2" a="1"/>
  <c r="K35" i="2" s="1"/>
  <c r="K34" i="2" a="1"/>
  <c r="K34" i="2" s="1"/>
  <c r="K22" i="2" a="1"/>
  <c r="K22" i="2" s="1"/>
  <c r="K21" i="2" a="1"/>
  <c r="K21" i="2" s="1"/>
  <c r="K20" i="2" a="1"/>
  <c r="K20" i="2" s="1"/>
  <c r="K19" i="2" a="1"/>
  <c r="K19" i="2" s="1"/>
  <c r="K17" i="2" a="1"/>
  <c r="K17" i="2" s="1"/>
  <c r="K16" i="2" a="1"/>
  <c r="K16" i="2" s="1"/>
  <c r="K15" i="2" a="1"/>
  <c r="K15" i="2" s="1"/>
  <c r="K14" i="2" a="1"/>
  <c r="K14" i="2" s="1"/>
  <c r="K12" i="2" a="1"/>
  <c r="K12" i="2" s="1"/>
  <c r="K11" i="2" a="1"/>
  <c r="K11" i="2" s="1"/>
  <c r="K9" i="2" a="1"/>
  <c r="K9" i="2" s="1"/>
  <c r="K6" i="2" a="1"/>
  <c r="K6" i="2" s="1"/>
  <c r="K5" i="2" a="1"/>
  <c r="K5" i="2" s="1"/>
  <c r="J207" i="2" a="1"/>
  <c r="J207" i="2" s="1"/>
  <c r="J206" i="2" a="1"/>
  <c r="J206" i="2" s="1"/>
  <c r="J205" i="2" a="1"/>
  <c r="J205" i="2" s="1"/>
  <c r="J204" i="2" a="1"/>
  <c r="J204" i="2" s="1"/>
  <c r="J202" i="2" a="1"/>
  <c r="J202" i="2" s="1"/>
  <c r="J201" i="2" a="1"/>
  <c r="J201" i="2" s="1"/>
  <c r="J200" i="2" a="1"/>
  <c r="J200" i="2" s="1"/>
  <c r="J199" i="2" a="1"/>
  <c r="J199" i="2" s="1"/>
  <c r="J197" i="2" a="1"/>
  <c r="J197" i="2" s="1"/>
  <c r="J196" i="2" a="1"/>
  <c r="J196" i="2" s="1"/>
  <c r="J195" i="2" a="1"/>
  <c r="J195" i="2" s="1"/>
  <c r="J194" i="2" a="1"/>
  <c r="J194" i="2" s="1"/>
  <c r="J192" i="2" a="1"/>
  <c r="J192" i="2" s="1"/>
  <c r="J191" i="2" a="1"/>
  <c r="J191" i="2" s="1"/>
  <c r="J190" i="2" a="1"/>
  <c r="J190" i="2" s="1"/>
  <c r="J189" i="2" a="1"/>
  <c r="J189" i="2" s="1"/>
  <c r="J180" i="2" a="1"/>
  <c r="J180" i="2" s="1"/>
  <c r="J178" i="2" a="1"/>
  <c r="J178" i="2" s="1"/>
  <c r="J177" i="2" a="1"/>
  <c r="J177" i="2" s="1"/>
  <c r="J175" i="2" a="1"/>
  <c r="J175" i="2" s="1"/>
  <c r="J174" i="2" a="1"/>
  <c r="J174" i="2" s="1"/>
  <c r="J173" i="2" a="1"/>
  <c r="J173" i="2" s="1"/>
  <c r="J172" i="2" a="1"/>
  <c r="J172" i="2" s="1"/>
  <c r="J167" i="2" a="1"/>
  <c r="J167" i="2" s="1"/>
  <c r="J165" i="2" a="1"/>
  <c r="J165" i="2" s="1"/>
  <c r="J164" i="2" a="1"/>
  <c r="J164" i="2" s="1"/>
  <c r="J163" i="2" a="1"/>
  <c r="J163" i="2" s="1"/>
  <c r="J162" i="2" a="1"/>
  <c r="J162" i="2" s="1"/>
  <c r="J146" i="2" a="1"/>
  <c r="J146" i="2" s="1"/>
  <c r="J145" i="2" a="1"/>
  <c r="J145" i="2" s="1"/>
  <c r="J144" i="2" a="1"/>
  <c r="J144" i="2" s="1"/>
  <c r="J143" i="2" a="1"/>
  <c r="J143" i="2" s="1"/>
  <c r="J141" i="2" a="1"/>
  <c r="J141" i="2" s="1"/>
  <c r="J140" i="2" a="1"/>
  <c r="J140" i="2" s="1"/>
  <c r="J139" i="2" a="1"/>
  <c r="J139" i="2" s="1"/>
  <c r="J138" i="2" a="1"/>
  <c r="J138" i="2" s="1"/>
  <c r="J135" i="2" a="1"/>
  <c r="J135" i="2" s="1"/>
  <c r="J134" i="2" a="1"/>
  <c r="J134" i="2" s="1"/>
  <c r="J133" i="2" a="1"/>
  <c r="J133" i="2" s="1"/>
  <c r="J131" i="2" a="1"/>
  <c r="J131" i="2" s="1"/>
  <c r="J130" i="2" a="1"/>
  <c r="J130" i="2" s="1"/>
  <c r="J129" i="2" a="1"/>
  <c r="J129" i="2" s="1"/>
  <c r="J128" i="2" a="1"/>
  <c r="J128" i="2" s="1"/>
  <c r="J114" i="2" a="1"/>
  <c r="J114" i="2" s="1"/>
  <c r="J113" i="2" a="1"/>
  <c r="J113" i="2" s="1"/>
  <c r="J112" i="2" a="1"/>
  <c r="J112" i="2" s="1"/>
  <c r="J111" i="2" a="1"/>
  <c r="J111" i="2" s="1"/>
  <c r="J108" i="2" a="1"/>
  <c r="J108" i="2" s="1"/>
  <c r="J106" i="2" a="1"/>
  <c r="J106" i="2" s="1"/>
  <c r="J104" i="2" a="1"/>
  <c r="J104" i="2" s="1"/>
  <c r="J102" i="2" a="1"/>
  <c r="J102" i="2" s="1"/>
  <c r="J101" i="2" a="1"/>
  <c r="J101" i="2" s="1"/>
  <c r="J99" i="2" a="1"/>
  <c r="J99" i="2" s="1"/>
  <c r="J97" i="2" a="1"/>
  <c r="J97" i="2" s="1"/>
  <c r="J96" i="2" a="1"/>
  <c r="J96" i="2" s="1"/>
  <c r="J82" i="2" a="1"/>
  <c r="J82" i="2" s="1"/>
  <c r="J81" i="2" a="1"/>
  <c r="J81" i="2" s="1"/>
  <c r="J80" i="2" a="1"/>
  <c r="J80" i="2" s="1"/>
  <c r="J79" i="2" a="1"/>
  <c r="J79" i="2" s="1"/>
  <c r="J76" i="2" a="1"/>
  <c r="J76" i="2" s="1"/>
  <c r="J75" i="2" a="1"/>
  <c r="J75" i="2" s="1"/>
  <c r="J74" i="2" a="1"/>
  <c r="J74" i="2" s="1"/>
  <c r="J72" i="2" a="1"/>
  <c r="J72" i="2" s="1"/>
  <c r="J71" i="2" a="1"/>
  <c r="J71" i="2" s="1"/>
  <c r="J70" i="2" a="1"/>
  <c r="J70" i="2" s="1"/>
  <c r="J69" i="2" a="1"/>
  <c r="J69" i="2" s="1"/>
  <c r="J67" i="2" a="1"/>
  <c r="J67" i="2" s="1"/>
  <c r="J66" i="2" a="1"/>
  <c r="J66" i="2" s="1"/>
  <c r="J65" i="2" a="1"/>
  <c r="J65" i="2" s="1"/>
  <c r="J64" i="2" a="1"/>
  <c r="J64" i="2" s="1"/>
  <c r="J52" i="2" a="1"/>
  <c r="J52" i="2" s="1"/>
  <c r="J51" i="2" a="1"/>
  <c r="J51" i="2" s="1"/>
  <c r="J50" i="2" a="1"/>
  <c r="J50" i="2" s="1"/>
  <c r="J47" i="2" a="1"/>
  <c r="J47" i="2" s="1"/>
  <c r="J46" i="2" a="1"/>
  <c r="J46" i="2" s="1"/>
  <c r="J45" i="2" a="1"/>
  <c r="J45" i="2" s="1"/>
  <c r="J44" i="2" a="1"/>
  <c r="J44" i="2" s="1"/>
  <c r="J42" i="2" a="1"/>
  <c r="J42" i="2" s="1"/>
  <c r="J41" i="2" a="1"/>
  <c r="J41" i="2" s="1"/>
  <c r="J40" i="2" a="1"/>
  <c r="J40" i="2" s="1"/>
  <c r="J39" i="2" a="1"/>
  <c r="J39" i="2" s="1"/>
  <c r="J37" i="2" a="1"/>
  <c r="J37" i="2" s="1"/>
  <c r="J36" i="2" a="1"/>
  <c r="J36" i="2" s="1"/>
  <c r="J35" i="2" a="1"/>
  <c r="J35" i="2" s="1"/>
  <c r="J34" i="2" a="1"/>
  <c r="J34" i="2" s="1"/>
  <c r="J22" i="2" a="1"/>
  <c r="J22" i="2" s="1"/>
  <c r="J21" i="2" a="1"/>
  <c r="J21" i="2" s="1"/>
  <c r="J20" i="2" a="1"/>
  <c r="J20" i="2" s="1"/>
  <c r="J19" i="2" a="1"/>
  <c r="J19" i="2" s="1"/>
  <c r="J17" i="2" a="1"/>
  <c r="J17" i="2" s="1"/>
  <c r="J16" i="2" a="1"/>
  <c r="J16" i="2" s="1"/>
  <c r="J15" i="2" a="1"/>
  <c r="J15" i="2" s="1"/>
  <c r="J14" i="2" a="1"/>
  <c r="J14" i="2" s="1"/>
  <c r="J12" i="2" a="1"/>
  <c r="J12" i="2" s="1"/>
  <c r="J11" i="2" a="1"/>
  <c r="J11" i="2" s="1"/>
  <c r="J9" i="2" a="1"/>
  <c r="J9" i="2" s="1"/>
  <c r="J6" i="2" a="1"/>
  <c r="J6" i="2" s="1"/>
  <c r="J5" i="2" a="1"/>
  <c r="J5" i="2" s="1"/>
  <c r="L82" i="2" a="1"/>
  <c r="L82" i="2" s="1"/>
  <c r="J346" i="4"/>
  <c r="K346" i="4"/>
  <c r="G346" i="4"/>
  <c r="F346" i="4"/>
  <c r="E346" i="4"/>
  <c r="D346" i="4"/>
  <c r="L146" i="2" a="1"/>
  <c r="L146" i="2" s="1"/>
  <c r="R138" i="2"/>
  <c r="I139" i="2" a="1"/>
  <c r="I139" i="2" s="1"/>
  <c r="N140" i="2"/>
  <c r="C14" i="32"/>
  <c r="C13" i="32"/>
  <c r="I48" i="32"/>
  <c r="R205" i="2"/>
  <c r="I64" i="32"/>
  <c r="F207" i="2"/>
  <c r="R207" i="2" s="1"/>
  <c r="B64" i="32"/>
  <c r="B192" i="2"/>
  <c r="N192" i="2" s="1"/>
  <c r="B204" i="2"/>
  <c r="N204" i="2" s="1"/>
  <c r="B48" i="32"/>
  <c r="B191" i="2"/>
  <c r="N191" i="2" s="1"/>
  <c r="B19" i="7"/>
  <c r="W11" i="33" s="1"/>
  <c r="B11" i="7"/>
  <c r="W2" i="33" s="1"/>
  <c r="G9" i="7"/>
  <c r="K9" i="7" s="1"/>
  <c r="O9" i="7" s="1"/>
  <c r="S9" i="7" s="1"/>
  <c r="W9" i="7" s="1"/>
  <c r="AA9" i="7" s="1"/>
  <c r="AE9" i="7" s="1"/>
  <c r="AI9" i="7" s="1"/>
  <c r="AM9" i="7" s="1"/>
  <c r="AQ9" i="7" s="1"/>
  <c r="AU9" i="7" s="1"/>
  <c r="AY9" i="7" s="1"/>
  <c r="BC9" i="7" s="1"/>
  <c r="BG9" i="7" s="1"/>
  <c r="BK9" i="7" s="1"/>
  <c r="BO9" i="7" s="1"/>
  <c r="BS9" i="7" s="1"/>
  <c r="BW9" i="7" s="1"/>
  <c r="CA9" i="7" s="1"/>
  <c r="CE9" i="7" s="1"/>
  <c r="CI9" i="7" s="1"/>
  <c r="CM9" i="7" s="1"/>
  <c r="CQ9" i="7" s="1"/>
  <c r="CU9" i="7" s="1"/>
  <c r="L81" i="2" a="1"/>
  <c r="L81" i="2" s="1"/>
  <c r="N80" i="2"/>
  <c r="R82" i="2"/>
  <c r="N82" i="2"/>
  <c r="N76" i="2"/>
  <c r="N75" i="2"/>
  <c r="J77" i="2" a="1"/>
  <c r="J77" i="2" s="1"/>
  <c r="B54" i="32"/>
  <c r="R77" i="2"/>
  <c r="F79" i="2"/>
  <c r="R79" i="2" s="1"/>
  <c r="F81" i="2"/>
  <c r="R81" i="2" s="1"/>
  <c r="I79" i="2" a="1"/>
  <c r="I79" i="2" s="1"/>
  <c r="R74" i="2"/>
  <c r="F47" i="2"/>
  <c r="I47" i="2" s="1" a="1"/>
  <c r="I47" i="2" s="1"/>
  <c r="M14" i="32"/>
  <c r="F14" i="32"/>
  <c r="F13" i="32"/>
  <c r="B13" i="32"/>
  <c r="M24" i="32"/>
  <c r="M25" i="32"/>
  <c r="B27" i="32"/>
  <c r="B24" i="32"/>
  <c r="F220" i="2"/>
  <c r="M18" i="32" s="1"/>
  <c r="B220" i="2"/>
  <c r="I18" i="32" s="1"/>
  <c r="F218" i="2"/>
  <c r="F18" i="32" s="1"/>
  <c r="B18" i="32"/>
  <c r="B6" i="14"/>
  <c r="B5" i="14"/>
  <c r="B10" i="14"/>
  <c r="B7" i="14"/>
  <c r="B12" i="14"/>
  <c r="B9" i="14"/>
  <c r="B11" i="14"/>
  <c r="B8" i="14"/>
  <c r="C4" i="31"/>
  <c r="D4" i="31" s="1"/>
  <c r="E4" i="31" s="1"/>
  <c r="F4" i="31" s="1"/>
  <c r="G4" i="31" s="1"/>
  <c r="H4" i="31" s="1"/>
  <c r="I4" i="31" s="1"/>
  <c r="J4" i="31" s="1"/>
  <c r="K4" i="31" s="1"/>
  <c r="L4" i="31" s="1"/>
  <c r="M4" i="31" s="1"/>
  <c r="N4" i="31" s="1"/>
  <c r="O4" i="31" s="1"/>
  <c r="P4" i="31" s="1"/>
  <c r="Q4" i="31" s="1"/>
  <c r="R4" i="31" s="1"/>
  <c r="S4" i="31" s="1"/>
  <c r="T4" i="31" s="1"/>
  <c r="U4" i="31" s="1"/>
  <c r="V4" i="31" s="1"/>
  <c r="W4" i="31" s="1"/>
  <c r="X4" i="31" s="1"/>
  <c r="Y4" i="31" s="1"/>
  <c r="Z4" i="31" s="1"/>
  <c r="AA4" i="31" s="1"/>
  <c r="AB4" i="31" s="1"/>
  <c r="AC4" i="31" s="1"/>
  <c r="AD4" i="31" s="1"/>
  <c r="AE4" i="31" s="1"/>
  <c r="AF4" i="31" s="1"/>
  <c r="AG4" i="31" s="1"/>
  <c r="AH4" i="31" s="1"/>
  <c r="AI4" i="31" s="1"/>
  <c r="AJ4" i="31" s="1"/>
  <c r="AK4" i="31" s="1"/>
  <c r="D2" i="29"/>
  <c r="D3" i="29" s="1"/>
  <c r="O2" i="29"/>
  <c r="K59" i="29" s="1"/>
  <c r="H143" i="29" s="1"/>
  <c r="A3" i="29"/>
  <c r="A4" i="29" s="1"/>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42" i="29" s="1"/>
  <c r="A43" i="29" s="1"/>
  <c r="A44" i="29" s="1"/>
  <c r="A45" i="29" s="1"/>
  <c r="A46" i="29" s="1"/>
  <c r="A47" i="29" s="1"/>
  <c r="A48" i="29" s="1"/>
  <c r="A49" i="29" s="1"/>
  <c r="A26" i="29" s="1"/>
  <c r="A27" i="29" s="1"/>
  <c r="A28" i="29" s="1"/>
  <c r="A29" i="29" s="1"/>
  <c r="A30" i="29" s="1"/>
  <c r="A31" i="29" s="1"/>
  <c r="A32" i="29" s="1"/>
  <c r="A33" i="29" s="1"/>
  <c r="A34" i="29" s="1"/>
  <c r="A35" i="29" s="1"/>
  <c r="A36" i="29" s="1"/>
  <c r="A37" i="29" s="1"/>
  <c r="A38" i="29" s="1"/>
  <c r="A39" i="29" s="1"/>
  <c r="A40" i="29" s="1"/>
  <c r="A41"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90" i="29" s="1"/>
  <c r="A91" i="29" s="1"/>
  <c r="A92" i="29" s="1"/>
  <c r="A93" i="29" s="1"/>
  <c r="A94" i="29" s="1"/>
  <c r="A95" i="29" s="1"/>
  <c r="A96" i="29" s="1"/>
  <c r="A97" i="29" s="1"/>
  <c r="A74" i="29" s="1"/>
  <c r="A75" i="29" s="1"/>
  <c r="A76" i="29" s="1"/>
  <c r="A77" i="29" s="1"/>
  <c r="A78" i="29" s="1"/>
  <c r="A79" i="29" s="1"/>
  <c r="A80" i="29" s="1"/>
  <c r="A81" i="29" s="1"/>
  <c r="A82" i="29" s="1"/>
  <c r="A83" i="29" s="1"/>
  <c r="A84" i="29" s="1"/>
  <c r="A85" i="29" s="1"/>
  <c r="A86" i="29" s="1"/>
  <c r="A87" i="29" s="1"/>
  <c r="A88" i="29" s="1"/>
  <c r="A89" i="29" s="1"/>
  <c r="A114" i="29" s="1"/>
  <c r="A115" i="29" s="1"/>
  <c r="A116" i="29" s="1"/>
  <c r="A117" i="29" s="1"/>
  <c r="A118" i="29" s="1"/>
  <c r="A119" i="29" s="1"/>
  <c r="A120" i="29" s="1"/>
  <c r="A121" i="29" s="1"/>
  <c r="A98" i="29" s="1"/>
  <c r="A99" i="29" s="1"/>
  <c r="A100" i="29" s="1"/>
  <c r="A101" i="29" s="1"/>
  <c r="A102" i="29" s="1"/>
  <c r="A103" i="29" s="1"/>
  <c r="A104" i="29" s="1"/>
  <c r="A105" i="29" s="1"/>
  <c r="A106" i="29" s="1"/>
  <c r="A107" i="29" s="1"/>
  <c r="A108" i="29" s="1"/>
  <c r="A109" i="29" s="1"/>
  <c r="A110" i="29" s="1"/>
  <c r="A111" i="29" s="1"/>
  <c r="A112" i="29" s="1"/>
  <c r="A113" i="29" s="1"/>
  <c r="A122" i="29" s="1"/>
  <c r="A123" i="29" s="1"/>
  <c r="A124" i="29" s="1"/>
  <c r="A125" i="29" s="1"/>
  <c r="A126" i="29" s="1"/>
  <c r="A127" i="29" s="1"/>
  <c r="A128" i="29" s="1"/>
  <c r="A129" i="29" s="1"/>
  <c r="A130" i="29" s="1"/>
  <c r="A131" i="29" s="1"/>
  <c r="A132" i="29" s="1"/>
  <c r="A133" i="29" s="1"/>
  <c r="A134" i="29" s="1"/>
  <c r="A135" i="29" s="1"/>
  <c r="A136" i="29" s="1"/>
  <c r="A137" i="29" s="1"/>
  <c r="A142" i="29" s="1"/>
  <c r="A143" i="29" s="1"/>
  <c r="A144" i="29" s="1"/>
  <c r="A145" i="29" s="1"/>
  <c r="A146" i="29" s="1"/>
  <c r="A147" i="29" s="1"/>
  <c r="A148" i="29" s="1"/>
  <c r="A149" i="29" s="1"/>
  <c r="A138" i="29" s="1"/>
  <c r="A139" i="29" s="1"/>
  <c r="A140" i="29" s="1"/>
  <c r="A141" i="29" s="1"/>
  <c r="A150" i="29" s="1"/>
  <c r="A151" i="29" s="1"/>
  <c r="A152" i="29" s="1"/>
  <c r="A153" i="29" s="1"/>
  <c r="A154" i="29" s="1"/>
  <c r="A155" i="29" s="1"/>
  <c r="A156" i="29" s="1"/>
  <c r="A157" i="29" s="1"/>
  <c r="A158" i="29" s="1"/>
  <c r="A159" i="29" s="1"/>
  <c r="A160" i="29" s="1"/>
  <c r="A161" i="29" s="1"/>
  <c r="A162" i="29" s="1"/>
  <c r="A163" i="29" s="1"/>
  <c r="A19" i="7"/>
  <c r="A11" i="7"/>
  <c r="A5" i="6"/>
  <c r="A13" i="31"/>
  <c r="A5" i="31"/>
  <c r="AL5" i="31"/>
  <c r="AC2" i="33" s="1"/>
  <c r="AE46" i="26"/>
  <c r="AE45" i="26"/>
  <c r="AE44" i="26"/>
  <c r="AB44" i="26"/>
  <c r="AA44" i="26"/>
  <c r="Z44" i="26"/>
  <c r="AE43" i="26"/>
  <c r="AE42" i="26"/>
  <c r="AE41" i="26"/>
  <c r="AB41" i="26"/>
  <c r="AA41" i="26"/>
  <c r="Z41" i="26"/>
  <c r="AE40" i="26"/>
  <c r="AE39" i="26"/>
  <c r="AE38" i="26"/>
  <c r="AB38" i="26"/>
  <c r="AA38" i="26"/>
  <c r="Z38" i="26"/>
  <c r="AE37" i="26"/>
  <c r="AE36" i="26"/>
  <c r="AE35" i="26"/>
  <c r="AD35" i="26"/>
  <c r="AB35" i="26"/>
  <c r="AA35" i="26"/>
  <c r="Z35" i="26"/>
  <c r="AE34" i="26"/>
  <c r="AE33" i="26"/>
  <c r="AE32" i="26"/>
  <c r="AB32" i="26"/>
  <c r="AA32" i="26"/>
  <c r="Z32" i="26"/>
  <c r="AE31" i="26"/>
  <c r="AE30" i="26"/>
  <c r="AE29" i="26"/>
  <c r="AD29" i="26"/>
  <c r="AB29" i="26"/>
  <c r="AA29" i="26"/>
  <c r="Z29" i="26"/>
  <c r="AE28" i="26"/>
  <c r="AE27" i="26"/>
  <c r="AE26" i="26"/>
  <c r="AB26" i="26"/>
  <c r="AA26" i="26"/>
  <c r="Z26" i="26"/>
  <c r="AE25" i="26"/>
  <c r="AE24" i="26"/>
  <c r="AE23" i="26"/>
  <c r="AD23" i="26"/>
  <c r="AB23" i="26"/>
  <c r="AA23" i="26"/>
  <c r="Z23" i="26"/>
  <c r="AE22" i="26"/>
  <c r="AE21" i="26"/>
  <c r="AE20" i="26"/>
  <c r="AA20" i="26"/>
  <c r="Z20" i="26"/>
  <c r="AE19" i="26"/>
  <c r="AE18" i="26"/>
  <c r="AE17" i="26"/>
  <c r="AD17" i="26"/>
  <c r="Z17" i="26"/>
  <c r="L27" i="32"/>
  <c r="L26" i="32"/>
  <c r="L25" i="32"/>
  <c r="L24" i="32"/>
  <c r="E14" i="32"/>
  <c r="E13" i="32"/>
  <c r="C3" i="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D19" i="8"/>
  <c r="R8" i="29"/>
  <c r="R7" i="29"/>
  <c r="R6" i="29"/>
  <c r="R5" i="29"/>
  <c r="R4" i="29"/>
  <c r="R3" i="29"/>
  <c r="R2" i="29"/>
  <c r="R1" i="29"/>
  <c r="Q8" i="29"/>
  <c r="Q7" i="29"/>
  <c r="Q6" i="29"/>
  <c r="Q5" i="29"/>
  <c r="Q4" i="29"/>
  <c r="Q3" i="29"/>
  <c r="Q2" i="29"/>
  <c r="Q1" i="29"/>
  <c r="P8" i="29"/>
  <c r="K6" i="29" s="1"/>
  <c r="H86" i="29" s="1"/>
  <c r="P7" i="29"/>
  <c r="H79" i="29" s="1"/>
  <c r="K155" i="29" s="1"/>
  <c r="P6" i="29"/>
  <c r="H80" i="29" s="1"/>
  <c r="K156" i="29" s="1"/>
  <c r="P5" i="29"/>
  <c r="H81" i="29" s="1"/>
  <c r="K157" i="29" s="1"/>
  <c r="P4" i="29"/>
  <c r="H9" i="29" s="1"/>
  <c r="K89" i="29" s="1"/>
  <c r="P3" i="29"/>
  <c r="K79" i="29" s="1"/>
  <c r="H155" i="29" s="1"/>
  <c r="P2" i="29"/>
  <c r="K15" i="29" s="1"/>
  <c r="H103" i="29" s="1"/>
  <c r="P1" i="29"/>
  <c r="H6" i="29" s="1"/>
  <c r="K86" i="29" s="1"/>
  <c r="O8" i="29"/>
  <c r="K2" i="29" s="1"/>
  <c r="H82" i="29" s="1"/>
  <c r="O7" i="29"/>
  <c r="H10" i="29" s="1"/>
  <c r="K98" i="29" s="1"/>
  <c r="O6" i="29"/>
  <c r="H11" i="29" s="1"/>
  <c r="K99" i="29" s="1"/>
  <c r="O5" i="29"/>
  <c r="H34" i="29" s="1"/>
  <c r="K122" i="29" s="1"/>
  <c r="O4" i="29"/>
  <c r="K28" i="29" s="1"/>
  <c r="H108" i="29" s="1"/>
  <c r="O3" i="29"/>
  <c r="K36" i="29" s="1"/>
  <c r="H124" i="29" s="1"/>
  <c r="O1" i="29"/>
  <c r="H2" i="29" s="1"/>
  <c r="K82" i="29" s="1"/>
  <c r="G21" i="5"/>
  <c r="G4" i="5" s="1"/>
  <c r="D3" i="6"/>
  <c r="F3" i="6" s="1"/>
  <c r="H3" i="6" s="1"/>
  <c r="J3" i="6" s="1"/>
  <c r="L3" i="6" s="1"/>
  <c r="N3" i="6" s="1"/>
  <c r="P3" i="6" s="1"/>
  <c r="R3" i="6" s="1"/>
  <c r="T3" i="6" s="1"/>
  <c r="V3" i="6" s="1"/>
  <c r="X3" i="6" s="1"/>
  <c r="Z3" i="6" s="1"/>
  <c r="AB3" i="6" s="1"/>
  <c r="AD3" i="6" s="1"/>
  <c r="AF3" i="6" s="1"/>
  <c r="AH3" i="6" s="1"/>
  <c r="AJ3" i="6" s="1"/>
  <c r="AL3" i="6" s="1"/>
  <c r="AN3" i="6" s="1"/>
  <c r="AP3" i="6" s="1"/>
  <c r="AR3" i="6" s="1"/>
  <c r="AT3" i="6" s="1"/>
  <c r="AV3" i="6" s="1"/>
  <c r="AX3" i="6" s="1"/>
  <c r="R206" i="2"/>
  <c r="F204" i="2"/>
  <c r="R204" i="2" s="1"/>
  <c r="F202" i="2"/>
  <c r="R202" i="2" s="1"/>
  <c r="R201" i="2"/>
  <c r="F200" i="2"/>
  <c r="R200" i="2" s="1"/>
  <c r="F199" i="2"/>
  <c r="R199" i="2" s="1"/>
  <c r="B207" i="2"/>
  <c r="N207" i="2" s="1"/>
  <c r="B206" i="2"/>
  <c r="N206" i="2" s="1"/>
  <c r="N205" i="2"/>
  <c r="B202" i="2"/>
  <c r="N202" i="2" s="1"/>
  <c r="B201" i="2"/>
  <c r="N201" i="2" s="1"/>
  <c r="N200" i="2"/>
  <c r="B199" i="2"/>
  <c r="N199" i="2" s="1"/>
  <c r="F197" i="2"/>
  <c r="R197" i="2" s="1"/>
  <c r="F196" i="2"/>
  <c r="R196" i="2" s="1"/>
  <c r="F195" i="2"/>
  <c r="R195" i="2" s="1"/>
  <c r="F194" i="2"/>
  <c r="R194" i="2" s="1"/>
  <c r="B197" i="2"/>
  <c r="N197" i="2" s="1"/>
  <c r="B196" i="2"/>
  <c r="N196" i="2" s="1"/>
  <c r="B195" i="2"/>
  <c r="N195" i="2" s="1"/>
  <c r="B194" i="2"/>
  <c r="N194" i="2" s="1"/>
  <c r="F192" i="2"/>
  <c r="R192" i="2" s="1"/>
  <c r="F191" i="2"/>
  <c r="R191" i="2" s="1"/>
  <c r="F190" i="2"/>
  <c r="R190" i="2" s="1"/>
  <c r="F189" i="2"/>
  <c r="R189" i="2" s="1"/>
  <c r="B190" i="2"/>
  <c r="N190" i="2" s="1"/>
  <c r="B189" i="2"/>
  <c r="N189" i="2" s="1"/>
  <c r="F180" i="2"/>
  <c r="R180" i="2" s="1"/>
  <c r="F179" i="2"/>
  <c r="R179" i="2" s="1"/>
  <c r="F177" i="2"/>
  <c r="R177" i="2" s="1"/>
  <c r="B180" i="2"/>
  <c r="N180" i="2" s="1"/>
  <c r="B179" i="2"/>
  <c r="N179" i="2" s="1"/>
  <c r="B178" i="2"/>
  <c r="N178" i="2" s="1"/>
  <c r="B177" i="2"/>
  <c r="N177" i="2" s="1"/>
  <c r="R175" i="2"/>
  <c r="F172" i="2"/>
  <c r="R172" i="2" s="1"/>
  <c r="B175" i="2"/>
  <c r="N175" i="2" s="1"/>
  <c r="B174" i="2"/>
  <c r="N174" i="2" s="1"/>
  <c r="B173" i="2"/>
  <c r="N173" i="2" s="1"/>
  <c r="B172" i="2"/>
  <c r="N172" i="2" s="1"/>
  <c r="R170" i="2"/>
  <c r="B169" i="2"/>
  <c r="N169" i="2" s="1"/>
  <c r="B168" i="2"/>
  <c r="N168" i="2" s="1"/>
  <c r="B167" i="2"/>
  <c r="N167" i="2" s="1"/>
  <c r="F165" i="2"/>
  <c r="R165" i="2" s="1"/>
  <c r="F164" i="2"/>
  <c r="R164" i="2" s="1"/>
  <c r="R163" i="2"/>
  <c r="F162" i="2"/>
  <c r="R162" i="2" s="1"/>
  <c r="B165" i="2"/>
  <c r="N165" i="2" s="1"/>
  <c r="B164" i="2"/>
  <c r="N164" i="2" s="1"/>
  <c r="B163" i="2"/>
  <c r="N163" i="2" s="1"/>
  <c r="B162" i="2"/>
  <c r="N162" i="2" s="1"/>
  <c r="I146" i="2" a="1"/>
  <c r="I146" i="2" s="1"/>
  <c r="L145" i="2" a="1"/>
  <c r="L145" i="2" s="1"/>
  <c r="R144" i="2"/>
  <c r="R143" i="2"/>
  <c r="I145" i="2" a="1"/>
  <c r="I145" i="2" s="1"/>
  <c r="N144" i="2"/>
  <c r="N143" i="2"/>
  <c r="R141" i="2"/>
  <c r="N141" i="2"/>
  <c r="N139" i="2"/>
  <c r="F136" i="2"/>
  <c r="K136" i="2" s="1" a="1"/>
  <c r="K136" i="2" s="1"/>
  <c r="F135" i="2"/>
  <c r="L135" i="2" s="1" a="1"/>
  <c r="L135" i="2" s="1"/>
  <c r="F134" i="2"/>
  <c r="R134" i="2" s="1"/>
  <c r="F133" i="2"/>
  <c r="B136" i="2"/>
  <c r="N136" i="2" s="1"/>
  <c r="B135" i="2"/>
  <c r="I135" i="2" s="1" a="1"/>
  <c r="I135" i="2" s="1"/>
  <c r="B134" i="2"/>
  <c r="N134" i="2" s="1"/>
  <c r="B133" i="2"/>
  <c r="N133" i="2" s="1"/>
  <c r="F131" i="2"/>
  <c r="R131" i="2" s="1"/>
  <c r="F130" i="2"/>
  <c r="F129" i="2"/>
  <c r="R129" i="2" s="1"/>
  <c r="F128" i="2"/>
  <c r="R128" i="2" s="1"/>
  <c r="B131" i="2"/>
  <c r="N131" i="2" s="1"/>
  <c r="B130" i="2"/>
  <c r="N130" i="2" s="1"/>
  <c r="B129" i="2"/>
  <c r="N129" i="2" s="1"/>
  <c r="B128" i="2"/>
  <c r="N128" i="2" s="1"/>
  <c r="F114" i="2"/>
  <c r="R114" i="2" s="1"/>
  <c r="F113" i="2"/>
  <c r="R113" i="2" s="1"/>
  <c r="F112" i="2"/>
  <c r="R112" i="2" s="1"/>
  <c r="F111" i="2"/>
  <c r="R111" i="2" s="1"/>
  <c r="B114" i="2"/>
  <c r="N114" i="2" s="1"/>
  <c r="B112" i="2"/>
  <c r="N112" i="2" s="1"/>
  <c r="B111" i="2"/>
  <c r="F109" i="2"/>
  <c r="R109" i="2" s="1"/>
  <c r="F108" i="2"/>
  <c r="F107" i="2"/>
  <c r="R107" i="2" s="1"/>
  <c r="F106" i="2"/>
  <c r="R106" i="2" s="1"/>
  <c r="B109" i="2"/>
  <c r="J109" i="2" s="1" a="1"/>
  <c r="J109" i="2" s="1"/>
  <c r="B107" i="2"/>
  <c r="N107" i="2" s="1"/>
  <c r="B106" i="2"/>
  <c r="N106" i="2" s="1"/>
  <c r="A13" i="2"/>
  <c r="A23" i="2" s="1"/>
  <c r="A33" i="2" s="1"/>
  <c r="F104" i="2"/>
  <c r="F103" i="2"/>
  <c r="R103" i="2" s="1"/>
  <c r="F102" i="2"/>
  <c r="R102" i="2" s="1"/>
  <c r="F101" i="2"/>
  <c r="B104" i="2"/>
  <c r="N104" i="2" s="1"/>
  <c r="B103" i="2"/>
  <c r="N103" i="2" s="1"/>
  <c r="B102" i="2"/>
  <c r="N102" i="2" s="1"/>
  <c r="B101" i="2"/>
  <c r="N101" i="2" s="1"/>
  <c r="F99" i="2"/>
  <c r="R99" i="2" s="1"/>
  <c r="F98" i="2"/>
  <c r="K98" i="2" s="1" a="1"/>
  <c r="K98" i="2" s="1"/>
  <c r="F97" i="2"/>
  <c r="R97" i="2" s="1"/>
  <c r="F96" i="2"/>
  <c r="L96" i="2" s="1" a="1"/>
  <c r="L96" i="2" s="1"/>
  <c r="B99" i="2"/>
  <c r="N99" i="2" s="1"/>
  <c r="B98" i="2"/>
  <c r="J98" i="2" s="1" a="1"/>
  <c r="J98" i="2" s="1"/>
  <c r="B97" i="2"/>
  <c r="N97" i="2" s="1"/>
  <c r="B96" i="2"/>
  <c r="N96" i="2" s="1"/>
  <c r="R80" i="2"/>
  <c r="R76" i="2"/>
  <c r="R75" i="2"/>
  <c r="F72" i="2"/>
  <c r="R72" i="2" s="1"/>
  <c r="F71" i="2"/>
  <c r="R71" i="2" s="1"/>
  <c r="F70" i="2"/>
  <c r="R70" i="2" s="1"/>
  <c r="F69" i="2"/>
  <c r="B72" i="2"/>
  <c r="N72" i="2" s="1"/>
  <c r="B71" i="2"/>
  <c r="L71" i="2" s="1" a="1"/>
  <c r="L71" i="2" s="1"/>
  <c r="B70" i="2"/>
  <c r="L70" i="2" s="1" a="1"/>
  <c r="L70" i="2" s="1"/>
  <c r="B69" i="2"/>
  <c r="N69" i="2" s="1"/>
  <c r="F67" i="2"/>
  <c r="R67" i="2" s="1"/>
  <c r="F66" i="2"/>
  <c r="L66" i="2" s="1" a="1"/>
  <c r="L66" i="2" s="1"/>
  <c r="F65" i="2"/>
  <c r="R65" i="2" s="1"/>
  <c r="F64" i="2"/>
  <c r="L64" i="2" s="1" a="1"/>
  <c r="L64" i="2" s="1"/>
  <c r="B67" i="2"/>
  <c r="N67" i="2" s="1"/>
  <c r="B66" i="2"/>
  <c r="I66" i="2" s="1" a="1"/>
  <c r="I66" i="2" s="1"/>
  <c r="B65" i="2"/>
  <c r="N65" i="2" s="1"/>
  <c r="B64" i="2"/>
  <c r="N64" i="2" s="1"/>
  <c r="F52" i="2"/>
  <c r="R52" i="2" s="1"/>
  <c r="F51" i="2"/>
  <c r="R51" i="2" s="1"/>
  <c r="F50" i="2"/>
  <c r="R50" i="2" s="1"/>
  <c r="F49" i="2"/>
  <c r="R49" i="2" s="1"/>
  <c r="B52" i="2"/>
  <c r="N52" i="2" s="1"/>
  <c r="B51" i="2"/>
  <c r="B50" i="2"/>
  <c r="B49" i="2"/>
  <c r="I49" i="2" s="1" a="1"/>
  <c r="I49" i="2" s="1"/>
  <c r="F46" i="2"/>
  <c r="R46" i="2" s="1"/>
  <c r="F45" i="2"/>
  <c r="R45" i="2" s="1"/>
  <c r="F44" i="2"/>
  <c r="R44" i="2" s="1"/>
  <c r="B47" i="2"/>
  <c r="L47" i="2" s="1" a="1"/>
  <c r="L47" i="2" s="1"/>
  <c r="B46" i="2"/>
  <c r="N46" i="2" s="1"/>
  <c r="B45" i="2"/>
  <c r="N45" i="2" s="1"/>
  <c r="B44" i="2"/>
  <c r="F42" i="2"/>
  <c r="F41" i="2"/>
  <c r="L41" i="2" s="1" a="1"/>
  <c r="L41" i="2" s="1"/>
  <c r="F40" i="2"/>
  <c r="R40" i="2" s="1"/>
  <c r="F39" i="2"/>
  <c r="R39" i="2" s="1"/>
  <c r="B42" i="2"/>
  <c r="N42" i="2" s="1"/>
  <c r="B41" i="2"/>
  <c r="I41" i="2" s="1" a="1"/>
  <c r="I41" i="2" s="1"/>
  <c r="B40" i="2"/>
  <c r="L40" i="2" s="1" a="1"/>
  <c r="L40" i="2" s="1"/>
  <c r="B39" i="2"/>
  <c r="N39" i="2" s="1"/>
  <c r="F37" i="2"/>
  <c r="R37" i="2" s="1"/>
  <c r="F36" i="2"/>
  <c r="L36" i="2" s="1" a="1"/>
  <c r="L36" i="2" s="1"/>
  <c r="F35" i="2"/>
  <c r="R35" i="2" s="1"/>
  <c r="F34" i="2"/>
  <c r="B37" i="2"/>
  <c r="N37" i="2" s="1"/>
  <c r="B36" i="2"/>
  <c r="I36" i="2" s="1" a="1"/>
  <c r="I36" i="2" s="1"/>
  <c r="B35" i="2"/>
  <c r="N35" i="2" s="1"/>
  <c r="B34" i="2"/>
  <c r="N34" i="2" s="1"/>
  <c r="R20" i="2"/>
  <c r="R22" i="2"/>
  <c r="L21" i="2" a="1"/>
  <c r="L21" i="2" s="1"/>
  <c r="R19" i="2"/>
  <c r="N22" i="2"/>
  <c r="I21" i="2" a="1"/>
  <c r="I21" i="2" s="1"/>
  <c r="N20" i="2"/>
  <c r="I19" i="2" a="1"/>
  <c r="I19" i="2" s="1"/>
  <c r="R17" i="2"/>
  <c r="I15" i="2" a="1"/>
  <c r="I15" i="2" s="1"/>
  <c r="L14" i="2" a="1"/>
  <c r="L14" i="2" s="1"/>
  <c r="N17" i="2"/>
  <c r="N16" i="2"/>
  <c r="N15" i="2"/>
  <c r="N14" i="2"/>
  <c r="F12" i="2"/>
  <c r="I12" i="2" s="1" a="1"/>
  <c r="I12" i="2" s="1"/>
  <c r="F11" i="2"/>
  <c r="R11" i="2" s="1"/>
  <c r="F10" i="2"/>
  <c r="R10" i="2" s="1"/>
  <c r="F9" i="2"/>
  <c r="R9" i="2" s="1"/>
  <c r="B12" i="2"/>
  <c r="B11" i="2"/>
  <c r="N11" i="2" s="1"/>
  <c r="B10" i="2"/>
  <c r="J10" i="2" s="1" a="1"/>
  <c r="J10" i="2" s="1"/>
  <c r="F4" i="2"/>
  <c r="R4" i="2" s="1"/>
  <c r="F6" i="2"/>
  <c r="L6" i="2" s="1" a="1"/>
  <c r="L6" i="2" s="1"/>
  <c r="F7" i="2"/>
  <c r="R7" i="2" s="1"/>
  <c r="B7" i="2"/>
  <c r="J7" i="2" s="1" a="1"/>
  <c r="J7" i="2" s="1"/>
  <c r="B6" i="2"/>
  <c r="I6" i="2" s="1" a="1"/>
  <c r="I6" i="2" s="1"/>
  <c r="B5" i="2"/>
  <c r="N5" i="2" s="1"/>
  <c r="G12" i="14"/>
  <c r="G11" i="14"/>
  <c r="G10" i="14"/>
  <c r="G9" i="14"/>
  <c r="G8" i="14"/>
  <c r="G7" i="14"/>
  <c r="G6" i="14"/>
  <c r="G5" i="14"/>
  <c r="Y4" i="4"/>
  <c r="F178" i="2"/>
  <c r="R178" i="2" s="1"/>
  <c r="F173" i="2"/>
  <c r="R173" i="2" s="1"/>
  <c r="B113" i="2"/>
  <c r="N113" i="2" s="1"/>
  <c r="B108" i="2"/>
  <c r="N108" i="2" s="1"/>
  <c r="F5" i="2"/>
  <c r="C16" i="14"/>
  <c r="C17" i="14" s="1"/>
  <c r="I19" i="8"/>
  <c r="J19" i="8"/>
  <c r="K19" i="8"/>
  <c r="L19" i="8"/>
  <c r="C84" i="4" l="1"/>
  <c r="C85" i="4" s="1"/>
  <c r="C86" i="4" s="1"/>
  <c r="C87" i="4"/>
  <c r="C89" i="4"/>
  <c r="C18" i="4"/>
  <c r="C19" i="4" s="1"/>
  <c r="C20" i="4" s="1"/>
  <c r="C21" i="4" s="1"/>
  <c r="C22" i="4" s="1"/>
  <c r="C23" i="4" s="1"/>
  <c r="C24" i="4" s="1"/>
  <c r="C25" i="4" s="1"/>
  <c r="C12" i="4"/>
  <c r="C13" i="4" s="1"/>
  <c r="C14" i="4" s="1"/>
  <c r="C15" i="4" s="1"/>
  <c r="C16" i="4" s="1"/>
  <c r="C17" i="4" s="1"/>
  <c r="L206" i="2" a="1"/>
  <c r="L206" i="2" s="1"/>
  <c r="K191" i="2" a="1"/>
  <c r="K191" i="2" s="1"/>
  <c r="J179" i="2" a="1"/>
  <c r="J179" i="2" s="1"/>
  <c r="J170" i="2" a="1"/>
  <c r="J170" i="2" s="1"/>
  <c r="I173" i="2" a="1"/>
  <c r="I173" i="2" s="1"/>
  <c r="K107" i="2" a="1"/>
  <c r="K107" i="2" s="1"/>
  <c r="K179" i="2" a="1"/>
  <c r="K179" i="2" s="1"/>
  <c r="I111" i="2" a="1"/>
  <c r="I111" i="2" s="1"/>
  <c r="J107" i="2" a="1"/>
  <c r="J107" i="2" s="1"/>
  <c r="I106" i="2" a="1"/>
  <c r="I106" i="2" s="1"/>
  <c r="I136" i="2" a="1"/>
  <c r="I136" i="2" s="1"/>
  <c r="J103" i="2" a="1"/>
  <c r="J103" i="2" s="1"/>
  <c r="I134" i="2" a="1"/>
  <c r="I134" i="2" s="1"/>
  <c r="K103" i="2" a="1"/>
  <c r="K103" i="2" s="1"/>
  <c r="I5" i="2" a="1"/>
  <c r="I5" i="2" s="1"/>
  <c r="J4" i="2" a="1"/>
  <c r="J4" i="2" s="1"/>
  <c r="L50" i="2" a="1"/>
  <c r="L50" i="2" s="1"/>
  <c r="I9" i="2" a="1"/>
  <c r="I9" i="2" s="1"/>
  <c r="L34" i="2" a="1"/>
  <c r="L34" i="2" s="1"/>
  <c r="J49" i="2" a="1"/>
  <c r="J49" i="2" s="1"/>
  <c r="K49" i="2" a="1"/>
  <c r="K49" i="2" s="1"/>
  <c r="K4" i="2" a="1"/>
  <c r="K4" i="2" s="1"/>
  <c r="AE4" i="4"/>
  <c r="AC9" i="33"/>
  <c r="L12" i="2" a="1"/>
  <c r="L12" i="2" s="1"/>
  <c r="AC4" i="33"/>
  <c r="AC7" i="33"/>
  <c r="AC5" i="33"/>
  <c r="AL20" i="31"/>
  <c r="AC18" i="33" s="1"/>
  <c r="A28" i="12"/>
  <c r="A29" i="12" s="1"/>
  <c r="A30" i="12" s="1"/>
  <c r="A31" i="12" s="1"/>
  <c r="A32" i="12" s="1"/>
  <c r="A33" i="12" s="1"/>
  <c r="A34" i="12" s="1"/>
  <c r="A35" i="12" s="1"/>
  <c r="A36" i="12" s="1"/>
  <c r="A37" i="12" s="1"/>
  <c r="A38" i="12" s="1"/>
  <c r="K39" i="29"/>
  <c r="H127" i="29" s="1"/>
  <c r="C18" i="14"/>
  <c r="H38" i="29"/>
  <c r="K126" i="29" s="1"/>
  <c r="K4" i="29"/>
  <c r="H84" i="29" s="1"/>
  <c r="H40" i="29"/>
  <c r="K128" i="29" s="1"/>
  <c r="K60" i="29"/>
  <c r="H144" i="29" s="1"/>
  <c r="H30" i="29"/>
  <c r="K110" i="29" s="1"/>
  <c r="K55" i="29"/>
  <c r="H135" i="29" s="1"/>
  <c r="H39" i="29"/>
  <c r="K127" i="29" s="1"/>
  <c r="H62" i="29"/>
  <c r="K146" i="29" s="1"/>
  <c r="H8" i="29"/>
  <c r="K88" i="29" s="1"/>
  <c r="K16" i="29"/>
  <c r="H104" i="29" s="1"/>
  <c r="H3" i="29"/>
  <c r="K83" i="29" s="1"/>
  <c r="H7" i="29"/>
  <c r="K87" i="29" s="1"/>
  <c r="K51" i="29"/>
  <c r="H131" i="29" s="1"/>
  <c r="K13" i="29"/>
  <c r="H101" i="29" s="1"/>
  <c r="K27" i="29"/>
  <c r="H107" i="29" s="1"/>
  <c r="H32" i="29"/>
  <c r="K112" i="29" s="1"/>
  <c r="K11" i="29"/>
  <c r="H99" i="29" s="1"/>
  <c r="K77" i="29"/>
  <c r="H153" i="29" s="1"/>
  <c r="K33" i="29"/>
  <c r="H113" i="29" s="1"/>
  <c r="H56" i="29"/>
  <c r="K136" i="29" s="1"/>
  <c r="K78" i="29"/>
  <c r="H154" i="29" s="1"/>
  <c r="H5" i="29"/>
  <c r="K85" i="29" s="1"/>
  <c r="K3" i="29"/>
  <c r="H83" i="29" s="1"/>
  <c r="K37" i="29"/>
  <c r="H125" i="29" s="1"/>
  <c r="H37" i="29"/>
  <c r="K125" i="29" s="1"/>
  <c r="H14" i="29"/>
  <c r="K102" i="29" s="1"/>
  <c r="K41" i="29"/>
  <c r="H129" i="29" s="1"/>
  <c r="H13" i="29"/>
  <c r="K101" i="29" s="1"/>
  <c r="H59" i="29"/>
  <c r="K143" i="29" s="1"/>
  <c r="K35" i="29"/>
  <c r="H123" i="29" s="1"/>
  <c r="K26" i="29"/>
  <c r="H106" i="29" s="1"/>
  <c r="K53" i="29"/>
  <c r="H133" i="29" s="1"/>
  <c r="H63" i="29"/>
  <c r="K147" i="29" s="1"/>
  <c r="H75" i="29"/>
  <c r="K151" i="29" s="1"/>
  <c r="H29" i="29"/>
  <c r="K109" i="29" s="1"/>
  <c r="H17" i="29"/>
  <c r="K105" i="29" s="1"/>
  <c r="K57" i="29"/>
  <c r="H137" i="29" s="1"/>
  <c r="H76" i="29"/>
  <c r="K152" i="29" s="1"/>
  <c r="H33" i="29"/>
  <c r="K113" i="29" s="1"/>
  <c r="K65" i="29"/>
  <c r="H149" i="29" s="1"/>
  <c r="K30" i="29"/>
  <c r="H110" i="29" s="1"/>
  <c r="H36" i="29"/>
  <c r="K124" i="29" s="1"/>
  <c r="K81" i="29"/>
  <c r="H157" i="29" s="1"/>
  <c r="K8" i="29"/>
  <c r="H88" i="29" s="1"/>
  <c r="H78" i="29"/>
  <c r="K154" i="29" s="1"/>
  <c r="K10" i="29"/>
  <c r="H98" i="29" s="1"/>
  <c r="H54" i="29"/>
  <c r="K134" i="29" s="1"/>
  <c r="K63" i="29"/>
  <c r="H147" i="29" s="1"/>
  <c r="H4" i="29"/>
  <c r="K84" i="29" s="1"/>
  <c r="H41" i="29"/>
  <c r="K129" i="29" s="1"/>
  <c r="H51" i="29"/>
  <c r="K131" i="29" s="1"/>
  <c r="H12" i="29"/>
  <c r="K100" i="29" s="1"/>
  <c r="K52" i="29"/>
  <c r="H132" i="29" s="1"/>
  <c r="K38" i="29"/>
  <c r="H126" i="29" s="1"/>
  <c r="K62" i="29"/>
  <c r="H146" i="29" s="1"/>
  <c r="H77" i="29"/>
  <c r="K153" i="29" s="1"/>
  <c r="H55" i="29"/>
  <c r="K135" i="29" s="1"/>
  <c r="K12" i="29"/>
  <c r="H100" i="29" s="1"/>
  <c r="H57" i="29"/>
  <c r="K137" i="29" s="1"/>
  <c r="K61" i="29"/>
  <c r="H145" i="29" s="1"/>
  <c r="H53" i="29"/>
  <c r="K133" i="29" s="1"/>
  <c r="K75" i="29"/>
  <c r="H151" i="29" s="1"/>
  <c r="K14" i="29"/>
  <c r="H102" i="29" s="1"/>
  <c r="K29" i="29"/>
  <c r="H109" i="29" s="1"/>
  <c r="H74" i="29"/>
  <c r="K150" i="29" s="1"/>
  <c r="H31" i="29"/>
  <c r="K111" i="29" s="1"/>
  <c r="K40" i="29"/>
  <c r="H128" i="29" s="1"/>
  <c r="H15" i="29"/>
  <c r="K103" i="29" s="1"/>
  <c r="K58" i="29"/>
  <c r="H142" i="29" s="1"/>
  <c r="K74" i="29"/>
  <c r="H150" i="29" s="1"/>
  <c r="K34" i="29"/>
  <c r="H122" i="29" s="1"/>
  <c r="B27" i="7"/>
  <c r="I75" i="2" a="1"/>
  <c r="I75" i="2" s="1"/>
  <c r="L67" i="2" a="1"/>
  <c r="L67" i="2" s="1"/>
  <c r="L194" i="2" a="1"/>
  <c r="L194" i="2" s="1"/>
  <c r="L196" i="2" a="1"/>
  <c r="L196" i="2" s="1"/>
  <c r="L190" i="2" a="1"/>
  <c r="L190" i="2" s="1"/>
  <c r="L199" i="2" a="1"/>
  <c r="L199" i="2" s="1"/>
  <c r="I168" i="2" a="1"/>
  <c r="I168" i="2" s="1"/>
  <c r="I174" i="2" a="1"/>
  <c r="I174" i="2" s="1"/>
  <c r="I16" i="2" a="1"/>
  <c r="I16" i="2" s="1"/>
  <c r="I197" i="2" a="1"/>
  <c r="I197" i="2" s="1"/>
  <c r="L17" i="2" a="1"/>
  <c r="L17" i="2" s="1"/>
  <c r="L98" i="2" a="1"/>
  <c r="L98" i="2" s="1"/>
  <c r="L80" i="2" a="1"/>
  <c r="L80" i="2" s="1"/>
  <c r="L143" i="2" a="1"/>
  <c r="L143" i="2" s="1"/>
  <c r="L174" i="2" a="1"/>
  <c r="L174" i="2" s="1"/>
  <c r="I175" i="2" a="1"/>
  <c r="I175" i="2" s="1"/>
  <c r="I177" i="2" a="1"/>
  <c r="I177" i="2" s="1"/>
  <c r="I195" i="2" a="1"/>
  <c r="I195" i="2" s="1"/>
  <c r="I108" i="2" a="1"/>
  <c r="I108" i="2" s="1"/>
  <c r="L103" i="2" a="1"/>
  <c r="L103" i="2" s="1"/>
  <c r="I72" i="2" a="1"/>
  <c r="I72" i="2" s="1"/>
  <c r="L178" i="2" a="1"/>
  <c r="L178" i="2" s="1"/>
  <c r="L99" i="2" a="1"/>
  <c r="L99" i="2" s="1"/>
  <c r="L106" i="2" a="1"/>
  <c r="L106" i="2" s="1"/>
  <c r="L207" i="2" a="1"/>
  <c r="L207" i="2" s="1"/>
  <c r="L114" i="2" a="1"/>
  <c r="L114" i="2" s="1"/>
  <c r="L138" i="2" a="1"/>
  <c r="L138" i="2" s="1"/>
  <c r="I189" i="2" a="1"/>
  <c r="I189" i="2" s="1"/>
  <c r="L136" i="2" a="1"/>
  <c r="L136" i="2" s="1"/>
  <c r="I140" i="2" a="1"/>
  <c r="I140" i="2" s="1"/>
  <c r="I200" i="2" a="1"/>
  <c r="I200" i="2" s="1"/>
  <c r="I206" i="2" a="1"/>
  <c r="I206" i="2" s="1"/>
  <c r="L173" i="2" a="1"/>
  <c r="L173" i="2" s="1"/>
  <c r="L4" i="2" a="1"/>
  <c r="L4" i="2" s="1"/>
  <c r="I82" i="2" a="1"/>
  <c r="I82" i="2" s="1"/>
  <c r="I98" i="2" a="1"/>
  <c r="I98" i="2" s="1"/>
  <c r="L177" i="2" a="1"/>
  <c r="L177" i="2" s="1"/>
  <c r="L22" i="2" a="1"/>
  <c r="L22" i="2" s="1"/>
  <c r="I109" i="2" a="1"/>
  <c r="I109" i="2" s="1"/>
  <c r="L39" i="2" a="1"/>
  <c r="L39" i="2" s="1"/>
  <c r="L179" i="2" a="1"/>
  <c r="L179" i="2" s="1"/>
  <c r="L205" i="2" a="1"/>
  <c r="L205" i="2" s="1"/>
  <c r="I180" i="2" a="1"/>
  <c r="I180" i="2" s="1"/>
  <c r="L134" i="2" a="1"/>
  <c r="L134" i="2" s="1"/>
  <c r="I7" i="2" a="1"/>
  <c r="I7" i="2" s="1"/>
  <c r="L164" i="2" a="1"/>
  <c r="L164" i="2" s="1"/>
  <c r="L170" i="2" a="1"/>
  <c r="L170" i="2" s="1"/>
  <c r="I207" i="2" a="1"/>
  <c r="I207" i="2" s="1"/>
  <c r="I80" i="2" a="1"/>
  <c r="I80" i="2" s="1"/>
  <c r="L7" i="2" a="1"/>
  <c r="L7" i="2" s="1"/>
  <c r="L175" i="2" a="1"/>
  <c r="L175" i="2" s="1"/>
  <c r="I113" i="2" a="1"/>
  <c r="I113" i="2" s="1"/>
  <c r="L52" i="2" a="1"/>
  <c r="L52" i="2" s="1"/>
  <c r="L189" i="2" a="1"/>
  <c r="L189" i="2" s="1"/>
  <c r="I205" i="2" a="1"/>
  <c r="I205" i="2" s="1"/>
  <c r="I103" i="2" a="1"/>
  <c r="I103" i="2" s="1"/>
  <c r="I178" i="2" a="1"/>
  <c r="I178" i="2" s="1"/>
  <c r="I101" i="2" a="1"/>
  <c r="I101" i="2" s="1"/>
  <c r="I10" i="2" a="1"/>
  <c r="I10" i="2" s="1"/>
  <c r="I179" i="2" a="1"/>
  <c r="I179" i="2" s="1"/>
  <c r="L10" i="2" a="1"/>
  <c r="L10" i="2" s="1"/>
  <c r="N4" i="2"/>
  <c r="I69" i="2" a="1"/>
  <c r="I69" i="2" s="1"/>
  <c r="I11" i="2" a="1"/>
  <c r="I11" i="2" s="1"/>
  <c r="L11" i="2" a="1"/>
  <c r="L11" i="2" s="1"/>
  <c r="L109" i="2" a="1"/>
  <c r="L109" i="2" s="1"/>
  <c r="L180" i="2" a="1"/>
  <c r="L180" i="2" s="1"/>
  <c r="I17" i="2" a="1"/>
  <c r="I17" i="2" s="1"/>
  <c r="L113" i="2" a="1"/>
  <c r="L113" i="2" s="1"/>
  <c r="L51" i="2" a="1"/>
  <c r="L51" i="2" s="1"/>
  <c r="L104" i="2" a="1"/>
  <c r="L104" i="2" s="1"/>
  <c r="I20" i="2" a="1"/>
  <c r="I20" i="2" s="1"/>
  <c r="I114" i="2" a="1"/>
  <c r="I114" i="2" s="1"/>
  <c r="I190" i="2" a="1"/>
  <c r="I190" i="2" s="1"/>
  <c r="L20" i="2" a="1"/>
  <c r="L20" i="2" s="1"/>
  <c r="I22" i="2" a="1"/>
  <c r="I22" i="2" s="1"/>
  <c r="I128" i="2" a="1"/>
  <c r="I128" i="2" s="1"/>
  <c r="I191" i="2" a="1"/>
  <c r="I191" i="2" s="1"/>
  <c r="L128" i="2" a="1"/>
  <c r="L128" i="2" s="1"/>
  <c r="L191" i="2" a="1"/>
  <c r="L191" i="2" s="1"/>
  <c r="I130" i="2" a="1"/>
  <c r="I130" i="2" s="1"/>
  <c r="I37" i="2" a="1"/>
  <c r="I37" i="2" s="1"/>
  <c r="I131" i="2" a="1"/>
  <c r="I131" i="2" s="1"/>
  <c r="I192" i="2" a="1"/>
  <c r="I192" i="2" s="1"/>
  <c r="L37" i="2" a="1"/>
  <c r="L37" i="2" s="1"/>
  <c r="L131" i="2" a="1"/>
  <c r="L131" i="2" s="1"/>
  <c r="L192" i="2" a="1"/>
  <c r="L192" i="2" s="1"/>
  <c r="I99" i="2" a="1"/>
  <c r="I99" i="2" s="1"/>
  <c r="I39" i="2" a="1"/>
  <c r="I39" i="2" s="1"/>
  <c r="I194" i="2" a="1"/>
  <c r="I194" i="2" s="1"/>
  <c r="I46" i="2" a="1"/>
  <c r="I46" i="2" s="1"/>
  <c r="L46" i="2" a="1"/>
  <c r="L46" i="2" s="1"/>
  <c r="I143" i="2" a="1"/>
  <c r="I143" i="2" s="1"/>
  <c r="I67" i="2" a="1"/>
  <c r="I67" i="2" s="1"/>
  <c r="I199" i="2" a="1"/>
  <c r="I199" i="2" s="1"/>
  <c r="I133" i="2" a="1"/>
  <c r="I133" i="2" s="1"/>
  <c r="L201" i="2" a="1"/>
  <c r="L201" i="2" s="1"/>
  <c r="L195" i="2" a="1"/>
  <c r="L195" i="2" s="1"/>
  <c r="I196" i="2" a="1"/>
  <c r="I196" i="2" s="1"/>
  <c r="L141" i="2" a="1"/>
  <c r="L141" i="2" s="1"/>
  <c r="I164" i="2" a="1"/>
  <c r="I164" i="2" s="1"/>
  <c r="L168" i="2" a="1"/>
  <c r="L168" i="2" s="1"/>
  <c r="I169" i="2" a="1"/>
  <c r="I169" i="2" s="1"/>
  <c r="L75" i="2" a="1"/>
  <c r="L75" i="2" s="1"/>
  <c r="I170" i="2" a="1"/>
  <c r="I170" i="2" s="1"/>
  <c r="L76" i="2" a="1"/>
  <c r="L76" i="2" s="1"/>
  <c r="L202" i="2" a="1"/>
  <c r="L202" i="2" s="1"/>
  <c r="I45" i="2" a="1"/>
  <c r="I45" i="2" s="1"/>
  <c r="L45" i="2" a="1"/>
  <c r="L45" i="2" s="1"/>
  <c r="I141" i="2" a="1"/>
  <c r="I141" i="2" s="1"/>
  <c r="I52" i="2" a="1"/>
  <c r="I52" i="2" s="1"/>
  <c r="L197" i="2" a="1"/>
  <c r="L197" i="2" s="1"/>
  <c r="L72" i="2" a="1"/>
  <c r="L72" i="2" s="1"/>
  <c r="L200" i="2" a="1"/>
  <c r="L200" i="2" s="1"/>
  <c r="I201" i="2" a="1"/>
  <c r="I201" i="2" s="1"/>
  <c r="L169" i="2" a="1"/>
  <c r="L169" i="2" s="1"/>
  <c r="L42" i="2" a="1"/>
  <c r="L42" i="2" s="1"/>
  <c r="I76" i="2" a="1"/>
  <c r="I76" i="2" s="1"/>
  <c r="I202" i="2" a="1"/>
  <c r="I202" i="2" s="1"/>
  <c r="L44" i="2" a="1"/>
  <c r="L44" i="2" s="1"/>
  <c r="L74" i="2" a="1"/>
  <c r="L74" i="2" s="1"/>
  <c r="I77" i="2" a="1"/>
  <c r="I77" i="2" s="1"/>
  <c r="I172" i="2" a="1"/>
  <c r="I172" i="2" s="1"/>
  <c r="I204" i="2" a="1"/>
  <c r="I204" i="2" s="1"/>
  <c r="L77" i="2" a="1"/>
  <c r="L77" i="2" s="1"/>
  <c r="L172" i="2" a="1"/>
  <c r="L172" i="2" s="1"/>
  <c r="L204" i="2" a="1"/>
  <c r="L204" i="2" s="1"/>
  <c r="I165" i="2" a="1"/>
  <c r="I165" i="2" s="1"/>
  <c r="R169" i="2"/>
  <c r="R168" i="2"/>
  <c r="K32" i="29"/>
  <c r="H112" i="29" s="1"/>
  <c r="H16" i="29"/>
  <c r="K104" i="29" s="1"/>
  <c r="K31" i="29"/>
  <c r="H111" i="29" s="1"/>
  <c r="K64" i="29"/>
  <c r="H148" i="29" s="1"/>
  <c r="K56" i="29"/>
  <c r="H136" i="29" s="1"/>
  <c r="K9" i="29"/>
  <c r="H89" i="29" s="1"/>
  <c r="H65" i="29"/>
  <c r="K149" i="29" s="1"/>
  <c r="K54" i="29"/>
  <c r="H134" i="29" s="1"/>
  <c r="K7" i="29"/>
  <c r="H87" i="29" s="1"/>
  <c r="K80" i="29"/>
  <c r="H156" i="29" s="1"/>
  <c r="K17" i="29"/>
  <c r="H105" i="29" s="1"/>
  <c r="H64" i="29"/>
  <c r="K148" i="29" s="1"/>
  <c r="H35" i="29"/>
  <c r="K123" i="29" s="1"/>
  <c r="K76" i="29"/>
  <c r="H152" i="29" s="1"/>
  <c r="H58" i="29"/>
  <c r="K142" i="29" s="1"/>
  <c r="H28" i="29"/>
  <c r="K108" i="29" s="1"/>
  <c r="K50" i="29"/>
  <c r="H130" i="29" s="1"/>
  <c r="H61" i="29"/>
  <c r="K145" i="29" s="1"/>
  <c r="H27" i="29"/>
  <c r="K107" i="29" s="1"/>
  <c r="L165" i="2" a="1"/>
  <c r="L165" i="2" s="1"/>
  <c r="K5" i="29"/>
  <c r="H85" i="29" s="1"/>
  <c r="H60" i="29"/>
  <c r="K144" i="29" s="1"/>
  <c r="H52" i="29"/>
  <c r="K132" i="29" s="1"/>
  <c r="H50" i="29"/>
  <c r="K130" i="29" s="1"/>
  <c r="H26" i="29"/>
  <c r="K106" i="29" s="1"/>
  <c r="M26" i="32"/>
  <c r="I112" i="2" a="1"/>
  <c r="I112" i="2" s="1"/>
  <c r="F25" i="32"/>
  <c r="J169" i="2" a="1"/>
  <c r="J169" i="2" s="1"/>
  <c r="I39" i="32"/>
  <c r="I27" i="32"/>
  <c r="B55" i="32"/>
  <c r="I167" i="2" a="1"/>
  <c r="I167" i="2" s="1"/>
  <c r="L112" i="2" a="1"/>
  <c r="L112" i="2" s="1"/>
  <c r="I162" i="2" a="1"/>
  <c r="I162" i="2" s="1"/>
  <c r="I163" i="2" a="1"/>
  <c r="I163" i="2" s="1"/>
  <c r="I55" i="32"/>
  <c r="L163" i="2" a="1"/>
  <c r="L163" i="2" s="1"/>
  <c r="J168" i="2" a="1"/>
  <c r="J168" i="2" s="1"/>
  <c r="L162" i="2" a="1"/>
  <c r="L162" i="2" s="1"/>
  <c r="L167" i="2" a="1"/>
  <c r="L167" i="2" s="1"/>
  <c r="H346" i="4"/>
  <c r="F24" i="32"/>
  <c r="B38" i="32"/>
  <c r="M27" i="32"/>
  <c r="F27" i="32"/>
  <c r="I14" i="32"/>
  <c r="R5" i="2"/>
  <c r="B26" i="32"/>
  <c r="I24" i="32"/>
  <c r="I26" i="32"/>
  <c r="I44" i="2" a="1"/>
  <c r="I44" i="2" s="1"/>
  <c r="I14" i="2" a="1"/>
  <c r="I14" i="2" s="1"/>
  <c r="L69" i="2" a="1"/>
  <c r="L69" i="2" s="1"/>
  <c r="I138" i="2" a="1"/>
  <c r="I138" i="2" s="1"/>
  <c r="N10" i="2"/>
  <c r="R15" i="2"/>
  <c r="L9" i="2" a="1"/>
  <c r="L9" i="2" s="1"/>
  <c r="L101" i="2" a="1"/>
  <c r="L101" i="2" s="1"/>
  <c r="F26" i="32"/>
  <c r="I54" i="32"/>
  <c r="I64" i="2" a="1"/>
  <c r="I64" i="2" s="1"/>
  <c r="I34" i="2" a="1"/>
  <c r="I34" i="2" s="1"/>
  <c r="I96" i="2" a="1"/>
  <c r="I96" i="2" s="1"/>
  <c r="L133" i="2" a="1"/>
  <c r="L133" i="2" s="1"/>
  <c r="I13" i="32"/>
  <c r="L49" i="2" a="1"/>
  <c r="L49" i="2" s="1"/>
  <c r="L79" i="2" a="1"/>
  <c r="L79" i="2" s="1"/>
  <c r="B14" i="32"/>
  <c r="I74" i="2" a="1"/>
  <c r="I74" i="2" s="1"/>
  <c r="L19" i="2" a="1"/>
  <c r="L19" i="2" s="1"/>
  <c r="L111" i="2" a="1"/>
  <c r="L111" i="2" s="1"/>
  <c r="I40" i="2" a="1"/>
  <c r="I40" i="2" s="1"/>
  <c r="I50" i="2" a="1"/>
  <c r="I50" i="2" s="1"/>
  <c r="I70" i="2" a="1"/>
  <c r="I70" i="2" s="1"/>
  <c r="I102" i="2" a="1"/>
  <c r="I102" i="2" s="1"/>
  <c r="I144" i="2" a="1"/>
  <c r="I144" i="2" s="1"/>
  <c r="L15" i="2" a="1"/>
  <c r="L15" i="2" s="1"/>
  <c r="L35" i="2" a="1"/>
  <c r="L35" i="2" s="1"/>
  <c r="L65" i="2" a="1"/>
  <c r="L65" i="2" s="1"/>
  <c r="L97" i="2" a="1"/>
  <c r="L97" i="2" s="1"/>
  <c r="L107" i="2" a="1"/>
  <c r="L107" i="2" s="1"/>
  <c r="L129" i="2" a="1"/>
  <c r="L129" i="2" s="1"/>
  <c r="L139" i="2" a="1"/>
  <c r="L139" i="2" s="1"/>
  <c r="R6" i="2"/>
  <c r="R16" i="2"/>
  <c r="N21" i="2"/>
  <c r="R36" i="2"/>
  <c r="N41" i="2"/>
  <c r="N51" i="2"/>
  <c r="R66" i="2"/>
  <c r="N71" i="2"/>
  <c r="N81" i="2"/>
  <c r="R98" i="2"/>
  <c r="R108" i="2"/>
  <c r="R130" i="2"/>
  <c r="N135" i="2"/>
  <c r="R140" i="2"/>
  <c r="N145" i="2"/>
  <c r="I51" i="2" a="1"/>
  <c r="I51" i="2" s="1"/>
  <c r="I71" i="2" a="1"/>
  <c r="I71" i="2" s="1"/>
  <c r="I81" i="2" a="1"/>
  <c r="I81" i="2" s="1"/>
  <c r="L16" i="2" a="1"/>
  <c r="L16" i="2" s="1"/>
  <c r="L108" i="2" a="1"/>
  <c r="L108" i="2" s="1"/>
  <c r="L130" i="2" a="1"/>
  <c r="L130" i="2" s="1"/>
  <c r="L140" i="2" a="1"/>
  <c r="L140" i="2" s="1"/>
  <c r="N7" i="2"/>
  <c r="R12" i="2"/>
  <c r="R42" i="2"/>
  <c r="N47" i="2"/>
  <c r="N77" i="2"/>
  <c r="R104" i="2"/>
  <c r="N109" i="2"/>
  <c r="R136" i="2"/>
  <c r="R146" i="2"/>
  <c r="I42" i="2" a="1"/>
  <c r="I42" i="2" s="1"/>
  <c r="I104" i="2" a="1"/>
  <c r="I104" i="2" s="1"/>
  <c r="J136" i="2" a="1"/>
  <c r="J136" i="2" s="1"/>
  <c r="K7" i="2" a="1"/>
  <c r="K7" i="2" s="1"/>
  <c r="K77" i="2" a="1"/>
  <c r="K77" i="2" s="1"/>
  <c r="K109" i="2" a="1"/>
  <c r="K109" i="2" s="1"/>
  <c r="N44" i="2"/>
  <c r="R69" i="2"/>
  <c r="N74" i="2"/>
  <c r="R101" i="2"/>
  <c r="R133" i="2"/>
  <c r="N138" i="2"/>
  <c r="N40" i="2"/>
  <c r="N50" i="2"/>
  <c r="N70" i="2"/>
  <c r="R139" i="2"/>
  <c r="B39" i="32"/>
  <c r="M13" i="32"/>
  <c r="I35" i="2" a="1"/>
  <c r="I35" i="2" s="1"/>
  <c r="I65" i="2" a="1"/>
  <c r="I65" i="2" s="1"/>
  <c r="I97" i="2" a="1"/>
  <c r="I97" i="2" s="1"/>
  <c r="I107" i="2" a="1"/>
  <c r="I107" i="2" s="1"/>
  <c r="I129" i="2" a="1"/>
  <c r="I129" i="2" s="1"/>
  <c r="L102" i="2" a="1"/>
  <c r="L102" i="2" s="1"/>
  <c r="L144" i="2" a="1"/>
  <c r="L144" i="2" s="1"/>
  <c r="K10" i="2" a="1"/>
  <c r="K10" i="2" s="1"/>
  <c r="N6" i="2"/>
  <c r="R21" i="2"/>
  <c r="N36" i="2"/>
  <c r="R41" i="2"/>
  <c r="N66" i="2"/>
  <c r="N98" i="2"/>
  <c r="R135" i="2"/>
  <c r="R145" i="2"/>
  <c r="N12" i="2"/>
  <c r="R47" i="2"/>
  <c r="N146" i="2"/>
  <c r="N9" i="2"/>
  <c r="R14" i="2"/>
  <c r="N19" i="2"/>
  <c r="R34" i="2"/>
  <c r="N49" i="2"/>
  <c r="R64" i="2"/>
  <c r="N79" i="2"/>
  <c r="R96" i="2"/>
  <c r="N111" i="2"/>
  <c r="L5" i="2" a="1"/>
  <c r="L5" i="2" s="1"/>
  <c r="B25" i="32"/>
  <c r="I25" i="32"/>
  <c r="D11" i="29"/>
  <c r="D19" i="29" s="1"/>
  <c r="D4" i="29"/>
  <c r="A22" i="32"/>
  <c r="H22" i="32"/>
  <c r="D10" i="29"/>
  <c r="D18" i="29" s="1"/>
  <c r="C90" i="4" l="1"/>
  <c r="C91" i="4" s="1"/>
  <c r="C92" i="4" s="1"/>
  <c r="C93" i="4" s="1"/>
  <c r="C88" i="4"/>
  <c r="AD2" i="33"/>
  <c r="C19" i="14"/>
  <c r="C20" i="14" s="1"/>
  <c r="D27" i="29"/>
  <c r="D35" i="29" s="1"/>
  <c r="D26" i="29"/>
  <c r="D34" i="29" s="1"/>
  <c r="F2" i="33"/>
  <c r="L4" i="33"/>
  <c r="G9" i="33"/>
  <c r="Q2" i="33"/>
  <c r="K2" i="33"/>
  <c r="L3" i="33"/>
  <c r="K18" i="33"/>
  <c r="F18" i="33"/>
  <c r="F3" i="33"/>
  <c r="F14" i="33"/>
  <c r="K8" i="33"/>
  <c r="F12" i="33"/>
  <c r="K6" i="33"/>
  <c r="K4" i="33"/>
  <c r="K3" i="33"/>
  <c r="F8" i="33"/>
  <c r="K17" i="33"/>
  <c r="F17" i="33"/>
  <c r="F15" i="33"/>
  <c r="K14" i="33"/>
  <c r="F13" i="33"/>
  <c r="K12" i="33"/>
  <c r="F11" i="33"/>
  <c r="K5" i="33"/>
  <c r="F9" i="33"/>
  <c r="F7" i="33"/>
  <c r="F6" i="33"/>
  <c r="F5" i="33"/>
  <c r="F4" i="33"/>
  <c r="K16" i="33"/>
  <c r="F16" i="33"/>
  <c r="K15" i="33"/>
  <c r="K9" i="33"/>
  <c r="K13" i="33"/>
  <c r="K7" i="33"/>
  <c r="K11" i="33"/>
  <c r="G2" i="33"/>
  <c r="L2" i="33"/>
  <c r="G8" i="33"/>
  <c r="G5" i="33"/>
  <c r="G3" i="33"/>
  <c r="L17" i="33"/>
  <c r="G6" i="33"/>
  <c r="L15" i="33"/>
  <c r="G4" i="33"/>
  <c r="L13" i="33"/>
  <c r="L18" i="33"/>
  <c r="G7" i="33"/>
  <c r="L16" i="33"/>
  <c r="G18" i="33"/>
  <c r="G17" i="33"/>
  <c r="L12" i="33"/>
  <c r="L11" i="33"/>
  <c r="L9" i="33"/>
  <c r="G13" i="33"/>
  <c r="G12" i="33"/>
  <c r="L6" i="33"/>
  <c r="L14" i="33"/>
  <c r="G16" i="33"/>
  <c r="G15" i="33"/>
  <c r="G14" i="33"/>
  <c r="L8" i="33"/>
  <c r="L7" i="33"/>
  <c r="G11" i="33"/>
  <c r="L5" i="33"/>
  <c r="AD3" i="33"/>
  <c r="Q13" i="33"/>
  <c r="AE6" i="33"/>
  <c r="Q14" i="33"/>
  <c r="AD11" i="33"/>
  <c r="AE13" i="33"/>
  <c r="AE5" i="33"/>
  <c r="Q3" i="33"/>
  <c r="AD4" i="33"/>
  <c r="AD12" i="33"/>
  <c r="Q9" i="33"/>
  <c r="AD14" i="33"/>
  <c r="AE18" i="33"/>
  <c r="Q7" i="33"/>
  <c r="Q11" i="33"/>
  <c r="AE17" i="33"/>
  <c r="Q4" i="33"/>
  <c r="Q16" i="33"/>
  <c r="AE14" i="33"/>
  <c r="AD7" i="33"/>
  <c r="AE3" i="33"/>
  <c r="AE9" i="33"/>
  <c r="AE16" i="33"/>
  <c r="AD17" i="33"/>
  <c r="AD8" i="33"/>
  <c r="AD9" i="33"/>
  <c r="Q5" i="33"/>
  <c r="Q17" i="33"/>
  <c r="AD15" i="33"/>
  <c r="Q12" i="33"/>
  <c r="AE4" i="33"/>
  <c r="AE11" i="33"/>
  <c r="AD6" i="33"/>
  <c r="AD13" i="33"/>
  <c r="AE12" i="33"/>
  <c r="AE8" i="33"/>
  <c r="AE7" i="33"/>
  <c r="AE15" i="33"/>
  <c r="Q8" i="33"/>
  <c r="AE2" i="33"/>
  <c r="Q15" i="33"/>
  <c r="Q6" i="33"/>
  <c r="Q18" i="33"/>
  <c r="AD5" i="33"/>
  <c r="AD16" i="33"/>
  <c r="AD18" i="33"/>
  <c r="S2" i="33"/>
  <c r="S6" i="33"/>
  <c r="S18" i="33"/>
  <c r="S9" i="33"/>
  <c r="S13" i="33"/>
  <c r="S7" i="33"/>
  <c r="S5" i="33"/>
  <c r="S12" i="33"/>
  <c r="S17" i="33"/>
  <c r="S8" i="33"/>
  <c r="S15" i="33"/>
  <c r="S4" i="33"/>
  <c r="S3" i="33"/>
  <c r="S14" i="33"/>
  <c r="S16" i="33"/>
  <c r="S11" i="33"/>
  <c r="A43" i="2"/>
  <c r="D12" i="29"/>
  <c r="D20" i="29" s="1"/>
  <c r="D5" i="29"/>
  <c r="C21" i="14" l="1"/>
  <c r="C22" i="14" s="1"/>
  <c r="C23" i="14" s="1"/>
  <c r="C24" i="14" s="1"/>
  <c r="C25" i="14" s="1"/>
  <c r="C26" i="14" s="1"/>
  <c r="D42" i="29"/>
  <c r="D50" i="29" s="1"/>
  <c r="D58" i="29" s="1"/>
  <c r="D66" i="29" s="1"/>
  <c r="D43" i="29"/>
  <c r="D51" i="29" s="1"/>
  <c r="D59" i="29" s="1"/>
  <c r="D67" i="29" s="1"/>
  <c r="D28" i="29"/>
  <c r="D36" i="29" s="1"/>
  <c r="H9" i="33"/>
  <c r="A53" i="2"/>
  <c r="H17" i="33"/>
  <c r="H3" i="33"/>
  <c r="H13" i="33"/>
  <c r="H4" i="33"/>
  <c r="H7" i="33"/>
  <c r="H2" i="33"/>
  <c r="T2" i="33" s="1"/>
  <c r="H15" i="33"/>
  <c r="H12" i="33"/>
  <c r="H5" i="33"/>
  <c r="H18" i="33"/>
  <c r="T18" i="33" s="1"/>
  <c r="H14" i="33"/>
  <c r="T14" i="33" s="1"/>
  <c r="H11" i="33"/>
  <c r="T11" i="33" s="1"/>
  <c r="H16" i="33"/>
  <c r="H8" i="33"/>
  <c r="T8" i="33" s="1"/>
  <c r="H6" i="33"/>
  <c r="R3" i="33"/>
  <c r="P3" i="33" s="1"/>
  <c r="R6" i="33"/>
  <c r="P6" i="33" s="1"/>
  <c r="R11" i="33"/>
  <c r="P11" i="33" s="1"/>
  <c r="R18" i="33"/>
  <c r="P18" i="33" s="1"/>
  <c r="R4" i="33"/>
  <c r="P4" i="33" s="1"/>
  <c r="R5" i="33"/>
  <c r="P5" i="33" s="1"/>
  <c r="R7" i="33"/>
  <c r="P7" i="33" s="1"/>
  <c r="R16" i="33"/>
  <c r="P16" i="33" s="1"/>
  <c r="R12" i="33"/>
  <c r="P12" i="33" s="1"/>
  <c r="R13" i="33"/>
  <c r="P13" i="33" s="1"/>
  <c r="R15" i="33"/>
  <c r="P15" i="33" s="1"/>
  <c r="R14" i="33"/>
  <c r="P14" i="33" s="1"/>
  <c r="R2" i="33"/>
  <c r="P2" i="33" s="1"/>
  <c r="R8" i="33"/>
  <c r="P8" i="33" s="1"/>
  <c r="R9" i="33"/>
  <c r="P9" i="33" s="1"/>
  <c r="R17" i="33"/>
  <c r="P17" i="33" s="1"/>
  <c r="D13" i="29"/>
  <c r="D21" i="29" s="1"/>
  <c r="D6" i="29"/>
  <c r="T12" i="33" l="1"/>
  <c r="T3" i="33"/>
  <c r="T16" i="33"/>
  <c r="C27" i="14"/>
  <c r="C28" i="14" s="1"/>
  <c r="A63" i="2"/>
  <c r="A73" i="2" s="1"/>
  <c r="A83" i="2" s="1"/>
  <c r="A95" i="2" s="1"/>
  <c r="A105" i="2" s="1"/>
  <c r="A115" i="2" s="1"/>
  <c r="H29" i="32"/>
  <c r="A29" i="32"/>
  <c r="T17" i="33"/>
  <c r="T15" i="33"/>
  <c r="T13" i="33"/>
  <c r="T7" i="33"/>
  <c r="T4" i="33"/>
  <c r="T9" i="33"/>
  <c r="X9" i="33" s="1"/>
  <c r="T6" i="33"/>
  <c r="T5" i="33"/>
  <c r="D75" i="29"/>
  <c r="D83" i="29" s="1"/>
  <c r="D91" i="29" s="1"/>
  <c r="D99" i="29" s="1"/>
  <c r="D107" i="29" s="1"/>
  <c r="D115" i="29" s="1"/>
  <c r="D123" i="29" s="1"/>
  <c r="D131" i="29" s="1"/>
  <c r="D74" i="29"/>
  <c r="D82" i="29" s="1"/>
  <c r="D90" i="29" s="1"/>
  <c r="D98" i="29" s="1"/>
  <c r="D106" i="29" s="1"/>
  <c r="D114" i="29" s="1"/>
  <c r="D122" i="29" s="1"/>
  <c r="D130" i="29" s="1"/>
  <c r="D44" i="29"/>
  <c r="D52" i="29" s="1"/>
  <c r="D60" i="29" s="1"/>
  <c r="D68" i="29" s="1"/>
  <c r="D29" i="29"/>
  <c r="D37" i="29" s="1"/>
  <c r="D7" i="29"/>
  <c r="D14" i="29"/>
  <c r="D22" i="29" s="1"/>
  <c r="H52" i="32" l="1"/>
  <c r="A52" i="32"/>
  <c r="A36" i="32"/>
  <c r="A127" i="2"/>
  <c r="H57" i="32"/>
  <c r="A57" i="32"/>
  <c r="H41" i="32"/>
  <c r="A41" i="32"/>
  <c r="H36" i="32"/>
  <c r="D76" i="29"/>
  <c r="D84" i="29" s="1"/>
  <c r="D92" i="29" s="1"/>
  <c r="D100" i="29" s="1"/>
  <c r="D108" i="29" s="1"/>
  <c r="D116" i="29" s="1"/>
  <c r="D124" i="29" s="1"/>
  <c r="D132" i="29" s="1"/>
  <c r="D45" i="29"/>
  <c r="D53" i="29" s="1"/>
  <c r="D61" i="29" s="1"/>
  <c r="D69" i="29" s="1"/>
  <c r="D30" i="29"/>
  <c r="D38" i="29" s="1"/>
  <c r="X12" i="33"/>
  <c r="X16" i="33"/>
  <c r="X17" i="33"/>
  <c r="X15" i="33"/>
  <c r="X13" i="33"/>
  <c r="X11" i="33"/>
  <c r="X18" i="33"/>
  <c r="X14" i="33"/>
  <c r="X4" i="33"/>
  <c r="X3" i="33"/>
  <c r="X6" i="33"/>
  <c r="X5" i="33"/>
  <c r="X2" i="33"/>
  <c r="X7" i="33"/>
  <c r="X8" i="33"/>
  <c r="A137" i="2"/>
  <c r="D8" i="29"/>
  <c r="D15" i="29"/>
  <c r="D23" i="29" s="1"/>
  <c r="D77" i="29" l="1"/>
  <c r="D85" i="29" s="1"/>
  <c r="D93" i="29" s="1"/>
  <c r="D101" i="29" s="1"/>
  <c r="D109" i="29" s="1"/>
  <c r="D117" i="29" s="1"/>
  <c r="D125" i="29" s="1"/>
  <c r="D133" i="29" s="1"/>
  <c r="D46" i="29"/>
  <c r="D54" i="29" s="1"/>
  <c r="D62" i="29" s="1"/>
  <c r="D70" i="29" s="1"/>
  <c r="D31" i="29"/>
  <c r="D39" i="29" s="1"/>
  <c r="A147" i="2"/>
  <c r="D16" i="29"/>
  <c r="D24" i="29" s="1"/>
  <c r="D9" i="29"/>
  <c r="D17" i="29" s="1"/>
  <c r="D25" i="29" s="1"/>
  <c r="A157" i="2" l="1"/>
  <c r="A158" i="2" s="1"/>
  <c r="A159" i="2" s="1"/>
  <c r="A160" i="2" s="1"/>
  <c r="A161" i="2" s="1"/>
  <c r="A171" i="2" s="1"/>
  <c r="H4" i="32"/>
  <c r="A4" i="32"/>
  <c r="D78" i="29"/>
  <c r="D86" i="29" s="1"/>
  <c r="D94" i="29" s="1"/>
  <c r="D102" i="29" s="1"/>
  <c r="D110" i="29" s="1"/>
  <c r="D118" i="29" s="1"/>
  <c r="D126" i="29" s="1"/>
  <c r="D134" i="29" s="1"/>
  <c r="D138" i="29" s="1"/>
  <c r="D142" i="29" s="1"/>
  <c r="D47" i="29"/>
  <c r="D55" i="29" s="1"/>
  <c r="D63" i="29" s="1"/>
  <c r="D71" i="29" s="1"/>
  <c r="D33" i="29"/>
  <c r="D41" i="29" s="1"/>
  <c r="D32" i="29"/>
  <c r="D40" i="29" s="1"/>
  <c r="A181" i="2" l="1"/>
  <c r="A182" i="2" s="1"/>
  <c r="A188" i="2"/>
  <c r="A198" i="2" s="1"/>
  <c r="A208" i="2" s="1"/>
  <c r="A209" i="2" s="1"/>
  <c r="A213" i="2" s="1"/>
  <c r="D150" i="29"/>
  <c r="D151" i="29" s="1"/>
  <c r="D152" i="29" s="1"/>
  <c r="D153" i="29" s="1"/>
  <c r="D154" i="29" s="1"/>
  <c r="D155" i="29" s="1"/>
  <c r="D156" i="29" s="1"/>
  <c r="D157" i="29" s="1"/>
  <c r="D143" i="29"/>
  <c r="D144" i="29" s="1"/>
  <c r="D145" i="29" s="1"/>
  <c r="D146" i="29" s="1"/>
  <c r="D147" i="29" s="1"/>
  <c r="D148" i="29" s="1"/>
  <c r="D149" i="29" s="1"/>
  <c r="D79" i="29"/>
  <c r="D87" i="29" s="1"/>
  <c r="D95" i="29" s="1"/>
  <c r="D103" i="29" s="1"/>
  <c r="D111" i="29" s="1"/>
  <c r="D119" i="29" s="1"/>
  <c r="D127" i="29" s="1"/>
  <c r="D135" i="29" s="1"/>
  <c r="D139" i="29" s="1"/>
  <c r="D48" i="29"/>
  <c r="D56" i="29" s="1"/>
  <c r="D64" i="29" s="1"/>
  <c r="D72" i="29" s="1"/>
  <c r="D49" i="29"/>
  <c r="D57" i="29" s="1"/>
  <c r="D65" i="29" s="1"/>
  <c r="D73" i="29" s="1"/>
  <c r="H11" i="32" l="1"/>
  <c r="A11" i="32"/>
  <c r="D158" i="29"/>
  <c r="D160" i="29" s="1"/>
  <c r="D162" i="29" s="1"/>
  <c r="H62" i="32"/>
  <c r="A62" i="32"/>
  <c r="D159" i="29"/>
  <c r="D161" i="29" s="1"/>
  <c r="D163" i="29" s="1"/>
  <c r="D81" i="29"/>
  <c r="D89" i="29" s="1"/>
  <c r="D97" i="29" s="1"/>
  <c r="D105" i="29" s="1"/>
  <c r="D113" i="29" s="1"/>
  <c r="D121" i="29" s="1"/>
  <c r="D129" i="29" s="1"/>
  <c r="D137" i="29" s="1"/>
  <c r="D141" i="29" s="1"/>
  <c r="D80" i="29"/>
  <c r="D88" i="29" s="1"/>
  <c r="D96" i="29" s="1"/>
  <c r="D104" i="29" s="1"/>
  <c r="D112" i="29" s="1"/>
  <c r="D120" i="29" s="1"/>
  <c r="D128" i="29" s="1"/>
  <c r="D136" i="29" s="1"/>
  <c r="D140" i="29" s="1"/>
  <c r="A46" i="32" l="1"/>
  <c r="H46" i="32"/>
  <c r="A217" i="2"/>
  <c r="H16" i="32" s="1"/>
  <c r="A16" i="32" l="1"/>
  <c r="A221" i="2"/>
  <c r="A222" i="2" s="1"/>
  <c r="A223" i="2" s="1"/>
  <c r="A224" i="2" s="1"/>
  <c r="Y2" i="33" l="1"/>
  <c r="AA18" i="33"/>
  <c r="Y12" i="33"/>
  <c r="AA4" i="33" l="1"/>
  <c r="AA3" i="33"/>
  <c r="AA15" i="33"/>
  <c r="Y11" i="33"/>
  <c r="Y7" i="33"/>
  <c r="AA16" i="33"/>
  <c r="Y6" i="33"/>
  <c r="Y16" i="33"/>
  <c r="Y4" i="33"/>
  <c r="Y3" i="33"/>
  <c r="Y15" i="33"/>
  <c r="AA12" i="33"/>
  <c r="AA9" i="33"/>
  <c r="AA17" i="33"/>
  <c r="Y13" i="33"/>
  <c r="AA8" i="33"/>
  <c r="AA14" i="33"/>
  <c r="AA6" i="33"/>
  <c r="Y14" i="33"/>
  <c r="Y18" i="33"/>
  <c r="AA7" i="33"/>
  <c r="AA2" i="33"/>
  <c r="AA13" i="33"/>
  <c r="Y5" i="33"/>
  <c r="Y9" i="33"/>
  <c r="AA11" i="33"/>
  <c r="Y17" i="33"/>
  <c r="AA5" i="33"/>
  <c r="Y8" i="33"/>
  <c r="M6" i="33" l="1"/>
  <c r="M15" i="33"/>
  <c r="M11" i="33"/>
  <c r="M8" i="33"/>
  <c r="M16" i="33"/>
  <c r="M2" i="33"/>
  <c r="M14" i="33"/>
  <c r="U14" i="33" s="1"/>
  <c r="V14" i="33" s="1"/>
  <c r="M7" i="33"/>
  <c r="M18" i="33"/>
  <c r="U18" i="33" s="1"/>
  <c r="V18" i="33" s="1"/>
  <c r="M9" i="33"/>
  <c r="M12" i="33"/>
  <c r="M17" i="33"/>
  <c r="M5" i="33"/>
  <c r="M3" i="33"/>
  <c r="U3" i="33" s="1"/>
  <c r="V3" i="33" s="1"/>
  <c r="M13" i="33"/>
  <c r="U13" i="33" s="1"/>
  <c r="V13" i="33" s="1"/>
  <c r="M4" i="33"/>
  <c r="U4" i="33" s="1"/>
  <c r="V4" i="33" s="1"/>
  <c r="U17" i="33" l="1"/>
  <c r="V17" i="33" s="1"/>
  <c r="U5" i="33"/>
  <c r="V5" i="33" s="1"/>
  <c r="U2" i="33"/>
  <c r="V2" i="33" s="1"/>
  <c r="U8" i="33"/>
  <c r="V8" i="33" s="1"/>
  <c r="U16" i="33"/>
  <c r="V16" i="33" s="1"/>
  <c r="U11" i="33"/>
  <c r="V11" i="33" s="1"/>
  <c r="U15" i="33"/>
  <c r="V15" i="33" s="1"/>
  <c r="U12" i="33"/>
  <c r="V12" i="33" s="1"/>
  <c r="U7" i="33"/>
  <c r="V7" i="33" s="1"/>
  <c r="U9" i="33"/>
  <c r="V9" i="33" s="1"/>
  <c r="U6" i="33"/>
  <c r="V6" i="33" s="1"/>
  <c r="B5" i="3" l="1" a="1"/>
  <c r="B5" i="3" s="1"/>
  <c r="AA5" i="3" s="1" a="1"/>
  <c r="B16" i="3" a="1"/>
  <c r="B16" i="3" s="1"/>
  <c r="AM13" i="3" l="1"/>
  <c r="AC13" i="3"/>
  <c r="AF13" i="3"/>
  <c r="AK13" i="3"/>
  <c r="AG13" i="3"/>
  <c r="AJ13" i="3"/>
  <c r="AI13" i="3"/>
  <c r="AD13" i="3"/>
  <c r="AE13" i="3"/>
  <c r="AH13" i="3"/>
  <c r="AB13" i="3"/>
  <c r="AA5" i="3"/>
  <c r="L13" i="3"/>
  <c r="J13" i="3"/>
  <c r="F13" i="3"/>
  <c r="H13" i="3"/>
  <c r="N13" i="3"/>
  <c r="K13" i="3"/>
  <c r="G13" i="3"/>
  <c r="E13" i="3"/>
  <c r="C13" i="3"/>
  <c r="D13" i="3"/>
  <c r="I13" i="3"/>
  <c r="I24" i="3"/>
  <c r="N24" i="3"/>
  <c r="L24" i="3"/>
  <c r="G24" i="3"/>
  <c r="K24" i="3"/>
  <c r="J24" i="3"/>
  <c r="D24" i="3"/>
  <c r="E24" i="3"/>
  <c r="C24" i="3"/>
  <c r="F24" i="3"/>
  <c r="H2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<sst xmlns="http://schemas.openxmlformats.org/spreadsheetml/2006/main" count="6079" uniqueCount="1210">
  <si>
    <t>Tab no.</t>
  </si>
  <si>
    <t>Title</t>
  </si>
  <si>
    <t>Fixtures &amp; Results</t>
  </si>
  <si>
    <t>League Tables</t>
  </si>
  <si>
    <t>Players Stats</t>
  </si>
  <si>
    <t>Tons In Match</t>
  </si>
  <si>
    <t>Contacts</t>
  </si>
  <si>
    <t>Results sheet register</t>
  </si>
  <si>
    <t>Penalties</t>
  </si>
  <si>
    <t>Notes To Secretaries</t>
  </si>
  <si>
    <t>please refer to as this may relate to your team</t>
  </si>
  <si>
    <t>Result Sheet - Premier League</t>
  </si>
  <si>
    <t>Result Sheet - Divs 1 &amp; 2</t>
  </si>
  <si>
    <t>Result Sheet - Div Cup / Plate</t>
  </si>
  <si>
    <t>Result Sheet - Welfare Cup</t>
  </si>
  <si>
    <t>Result Sheet - Retriever Shield</t>
  </si>
  <si>
    <t>Result Sheet - League Trophy</t>
  </si>
  <si>
    <t>Fixture List</t>
  </si>
  <si>
    <t>Fixture Formula</t>
  </si>
  <si>
    <t>Cup Draws</t>
  </si>
  <si>
    <t>Winter League Winners &amp; Runners up 1983-2017</t>
  </si>
  <si>
    <t>Winter League Singles Tournaments 1992-2017</t>
  </si>
  <si>
    <t>Winter League Pairs Tournaments 1992-2017</t>
  </si>
  <si>
    <t>Winter League Triple Crown Tournaments 1999-2017</t>
  </si>
  <si>
    <t>Winter League Fours Tournaments 1984-2017</t>
  </si>
  <si>
    <t>Winter League Divisional Cup &amp; Plate 2001-2017</t>
  </si>
  <si>
    <t>Winter League Welfare Cup 1976-2017</t>
  </si>
  <si>
    <t>Winter League Retriever Shield 1987-2017</t>
  </si>
  <si>
    <t>Winter League Secretaries Cup 1985-2017</t>
  </si>
  <si>
    <t>Summer League Cup / Shield 1987-2016</t>
  </si>
  <si>
    <t>.</t>
  </si>
  <si>
    <t>Prem</t>
  </si>
  <si>
    <t>1 &amp; 8</t>
  </si>
  <si>
    <t>Points For</t>
  </si>
  <si>
    <t>Home</t>
  </si>
  <si>
    <t>Away</t>
  </si>
  <si>
    <t>Total</t>
  </si>
  <si>
    <t>Points Against</t>
  </si>
  <si>
    <t>Premier League</t>
  </si>
  <si>
    <t>P</t>
  </si>
  <si>
    <t>W</t>
  </si>
  <si>
    <t>D</t>
  </si>
  <si>
    <t>L</t>
  </si>
  <si>
    <t>F</t>
  </si>
  <si>
    <t>A</t>
  </si>
  <si>
    <t>LD+/-</t>
  </si>
  <si>
    <t>Pen</t>
  </si>
  <si>
    <t>Pts</t>
  </si>
  <si>
    <t>100+</t>
  </si>
  <si>
    <t>3 Fins</t>
  </si>
  <si>
    <t>180's</t>
  </si>
  <si>
    <t>H C/O</t>
  </si>
  <si>
    <t>TIM</t>
  </si>
  <si>
    <t>Draw</t>
  </si>
  <si>
    <t>Burnham RBL</t>
  </si>
  <si>
    <t>2 &amp; 5</t>
  </si>
  <si>
    <t>Chalvey Dukes</t>
  </si>
  <si>
    <t>3 &amp; 6</t>
  </si>
  <si>
    <t>NWCA Nomads</t>
  </si>
  <si>
    <t>4 &amp; 7</t>
  </si>
  <si>
    <t>Stoke Poges Darts</t>
  </si>
  <si>
    <t>Shamrocks A</t>
  </si>
  <si>
    <t>Old Windsor WMC</t>
  </si>
  <si>
    <t>Stoke Poges VC</t>
  </si>
  <si>
    <t>The Royal Arrows</t>
  </si>
  <si>
    <t>D1</t>
  </si>
  <si>
    <t>Division 1</t>
  </si>
  <si>
    <t>Burnham Nomads</t>
  </si>
  <si>
    <t>Shamrocks B</t>
  </si>
  <si>
    <t>Iver RBL</t>
  </si>
  <si>
    <t>No Game</t>
  </si>
  <si>
    <t>The Acre</t>
  </si>
  <si>
    <t>NWCA Darts</t>
  </si>
  <si>
    <t>The Victoria</t>
  </si>
  <si>
    <t>The Holly Tree</t>
  </si>
  <si>
    <t>D2</t>
  </si>
  <si>
    <t>D2-1</t>
  </si>
  <si>
    <t>D2-2</t>
  </si>
  <si>
    <t>D2-3</t>
  </si>
  <si>
    <t>D2-4</t>
  </si>
  <si>
    <t>D2-5</t>
  </si>
  <si>
    <t>D2-6</t>
  </si>
  <si>
    <t>D2-7</t>
  </si>
  <si>
    <t>D2-8</t>
  </si>
  <si>
    <t>D3</t>
  </si>
  <si>
    <t>D3-1</t>
  </si>
  <si>
    <t>D3-2</t>
  </si>
  <si>
    <t>D3-3</t>
  </si>
  <si>
    <t>D3-4</t>
  </si>
  <si>
    <t>D3-5</t>
  </si>
  <si>
    <t>D3-6</t>
  </si>
  <si>
    <t>D3-7</t>
  </si>
  <si>
    <t>D3-8</t>
  </si>
  <si>
    <t>ID</t>
  </si>
  <si>
    <t>Season</t>
  </si>
  <si>
    <t>League</t>
  </si>
  <si>
    <t>Date</t>
  </si>
  <si>
    <t>Full_Comp</t>
  </si>
  <si>
    <t>Comp</t>
  </si>
  <si>
    <t>Round</t>
  </si>
  <si>
    <t>Home_Team</t>
  </si>
  <si>
    <t>Home_Score</t>
  </si>
  <si>
    <t>Away_Score</t>
  </si>
  <si>
    <t>Away Team</t>
  </si>
  <si>
    <t>Notes</t>
  </si>
  <si>
    <t>Played</t>
  </si>
  <si>
    <t>2023-2024</t>
  </si>
  <si>
    <t>Winter</t>
  </si>
  <si>
    <t>Premier Division</t>
  </si>
  <si>
    <t>Match 1</t>
  </si>
  <si>
    <t>N</t>
  </si>
  <si>
    <t>Div1</t>
  </si>
  <si>
    <t>Match 2</t>
  </si>
  <si>
    <t>Premier Division Cup</t>
  </si>
  <si>
    <t>PrCup</t>
  </si>
  <si>
    <t>QF</t>
  </si>
  <si>
    <t>Division 1 Cup</t>
  </si>
  <si>
    <t>Div1C</t>
  </si>
  <si>
    <t>Match 3</t>
  </si>
  <si>
    <t>Match 4</t>
  </si>
  <si>
    <t>Match 5</t>
  </si>
  <si>
    <t>Match 6</t>
  </si>
  <si>
    <t>SF</t>
  </si>
  <si>
    <t>SF1</t>
  </si>
  <si>
    <t>SF2</t>
  </si>
  <si>
    <t>Premier Division Plate</t>
  </si>
  <si>
    <t>PrPlate</t>
  </si>
  <si>
    <t>Division 1 Plate</t>
  </si>
  <si>
    <t>Div1P</t>
  </si>
  <si>
    <t>Match 7</t>
  </si>
  <si>
    <t>Match 8</t>
  </si>
  <si>
    <t>Match 9</t>
  </si>
  <si>
    <t>Match 10</t>
  </si>
  <si>
    <t>Welfare Cup</t>
  </si>
  <si>
    <t>WelfareCup</t>
  </si>
  <si>
    <t>QF1</t>
  </si>
  <si>
    <t>QF2</t>
  </si>
  <si>
    <t>QF3</t>
  </si>
  <si>
    <t>QF4</t>
  </si>
  <si>
    <t>Retriever Shield</t>
  </si>
  <si>
    <t>RetShield</t>
  </si>
  <si>
    <t>Match 11</t>
  </si>
  <si>
    <t>Match 12</t>
  </si>
  <si>
    <t>Winner QF1</t>
  </si>
  <si>
    <t>Winner QF2</t>
  </si>
  <si>
    <t>Winner QF3</t>
  </si>
  <si>
    <t>Winner QF4</t>
  </si>
  <si>
    <t>Match 13</t>
  </si>
  <si>
    <t>Match 14</t>
  </si>
  <si>
    <t>Winner SF1</t>
  </si>
  <si>
    <t>Winner SF2</t>
  </si>
  <si>
    <t>FIXTURES &amp; RESULTS</t>
  </si>
  <si>
    <t>Win</t>
  </si>
  <si>
    <t>Lose</t>
  </si>
  <si>
    <t>League Fixture?</t>
  </si>
  <si>
    <t>Match Highlights</t>
  </si>
  <si>
    <t>-</t>
  </si>
  <si>
    <t>Wayne Hester - 7 tons, Pete Brant - 5 tons, Richard Cavendish - 5 tons, Mark Lowe - 107 c/o</t>
  </si>
  <si>
    <t>Y</t>
  </si>
  <si>
    <t>Steve Rose - 7 tons, Ian Bartlett - 5 tons incl 180, Paddy Gough - 5 tons, Gary Allen - 5 tons, Gareth Budd - 5 tons</t>
  </si>
  <si>
    <t>Match cancelled by NWCA Darts, match to be re-scheduled</t>
  </si>
  <si>
    <t>Premier Division Cup Quarter-Final 1st Leg</t>
  </si>
  <si>
    <t>Division 1 Cup Quarter-Final 1st Leg</t>
  </si>
  <si>
    <t>Premier Division Cup Quarter-Final 2nd Leg</t>
  </si>
  <si>
    <t>Division 1 Cup Quarter-Final 2nd Leg</t>
  </si>
  <si>
    <t>Premier Division Cup Semi-Final 1st Leg</t>
  </si>
  <si>
    <t>Division 1 Cup Semi-Final 1st Leg</t>
  </si>
  <si>
    <t>Premier Division Plate Semi-Final 1st Leg</t>
  </si>
  <si>
    <t>Division 1 Plate Semi-Final 1st Leg</t>
  </si>
  <si>
    <t>Premier Division Cup Semi-Final 2nd Leg</t>
  </si>
  <si>
    <t>Division 1 Cup Semi-Final 2nd Leg</t>
  </si>
  <si>
    <t>Premier Division Plate Semi-Final 2nd Leg</t>
  </si>
  <si>
    <t>Division 1 Plate Semi-Final 2nd Leg</t>
  </si>
  <si>
    <t>Welfare Cup Quarter-Finals</t>
  </si>
  <si>
    <t>Retriever Shield Quarter-Finals</t>
  </si>
  <si>
    <t>SPARE WEEK</t>
  </si>
  <si>
    <t>IN HOUSE SINGLES QUALIFIERS</t>
  </si>
  <si>
    <t>PAIRS QUALIFIERS</t>
  </si>
  <si>
    <t>Welfare Cup Semi-Finals</t>
  </si>
  <si>
    <t>Retriever Shield Semi-Finals</t>
  </si>
  <si>
    <t>FREE WEEK</t>
  </si>
  <si>
    <t>Premier Plate Final</t>
  </si>
  <si>
    <t>Division 1 Plate Final</t>
  </si>
  <si>
    <t>Premier Cup Final</t>
  </si>
  <si>
    <t>Division 1 Cup Final</t>
  </si>
  <si>
    <t>Welfare Cup Final</t>
  </si>
  <si>
    <t>Retriever Shield Final</t>
  </si>
  <si>
    <t>PAIRS FINALS - Division 1</t>
  </si>
  <si>
    <t>PAIRS FINALS - Premier Division</t>
  </si>
  <si>
    <t>SINGLES FINALS - Division 1</t>
  </si>
  <si>
    <t>SINGLES FINALS - Premier Division</t>
  </si>
  <si>
    <t xml:space="preserve"> </t>
  </si>
  <si>
    <t>WINTER LEAGUE</t>
  </si>
  <si>
    <t>errors</t>
  </si>
  <si>
    <t>*please see tab 6 for any penalties deducted</t>
  </si>
  <si>
    <t>Games To Re-Arrange</t>
  </si>
  <si>
    <t>PLAYERS STATS</t>
  </si>
  <si>
    <t>Player</t>
  </si>
  <si>
    <t>Team</t>
  </si>
  <si>
    <t>Pld</t>
  </si>
  <si>
    <t>100's</t>
  </si>
  <si>
    <t>140's</t>
  </si>
  <si>
    <t>Total Tons</t>
  </si>
  <si>
    <t>H/CO</t>
  </si>
  <si>
    <t>C/O's</t>
  </si>
  <si>
    <t>Div</t>
  </si>
  <si>
    <t>Current</t>
  </si>
  <si>
    <t>Matches</t>
  </si>
  <si>
    <t>Subs</t>
  </si>
  <si>
    <t>Expected</t>
  </si>
  <si>
    <t>Actual</t>
  </si>
  <si>
    <t>Walkovers</t>
  </si>
  <si>
    <t>_Adjustment for ineligible players</t>
  </si>
  <si>
    <t>_Adjustment for missing player</t>
  </si>
  <si>
    <t xml:space="preserve">        </t>
  </si>
  <si>
    <t>_Adjustment for missing sheet</t>
  </si>
  <si>
    <t>_Adjustment for reversed legs</t>
  </si>
  <si>
    <t>_Adjustment for walkover legs</t>
  </si>
  <si>
    <t>Barry Dennison</t>
  </si>
  <si>
    <t>Charlie Brick</t>
  </si>
  <si>
    <t>James Brick</t>
  </si>
  <si>
    <t>James Johnson</t>
  </si>
  <si>
    <t>John Day</t>
  </si>
  <si>
    <t>Lee Flood</t>
  </si>
  <si>
    <t>Matt Day</t>
  </si>
  <si>
    <t>Pete Brant</t>
  </si>
  <si>
    <t>Rafal Zaleski</t>
  </si>
  <si>
    <t>Robson Clarke</t>
  </si>
  <si>
    <t>Steve Thame</t>
  </si>
  <si>
    <t>Wayne Hester</t>
  </si>
  <si>
    <t>Aaron Toner</t>
  </si>
  <si>
    <t>Alex Ball</t>
  </si>
  <si>
    <t>Chris Nicholls</t>
  </si>
  <si>
    <t>Dave Murray</t>
  </si>
  <si>
    <t>Freddie Torney</t>
  </si>
  <si>
    <t>Ian Bartlett</t>
  </si>
  <si>
    <t>Josh Burksfield</t>
  </si>
  <si>
    <t>Les Bailey</t>
  </si>
  <si>
    <t>Liam Saxon</t>
  </si>
  <si>
    <t>P Carton</t>
  </si>
  <si>
    <t>Paddy Gough</t>
  </si>
  <si>
    <t>Pat Cleghorn</t>
  </si>
  <si>
    <t>Steve Rose</t>
  </si>
  <si>
    <t>T Attrell</t>
  </si>
  <si>
    <t>Tony Carton</t>
  </si>
  <si>
    <t>Chris Lawson</t>
  </si>
  <si>
    <t>Claire Austin</t>
  </si>
  <si>
    <t>Dan Barrett</t>
  </si>
  <si>
    <t>Graham Barrett</t>
  </si>
  <si>
    <t>Ian Lawson</t>
  </si>
  <si>
    <t>Jon Gabb</t>
  </si>
  <si>
    <t>Josh Bean</t>
  </si>
  <si>
    <t>Kenny McGovern</t>
  </si>
  <si>
    <t>Kevin Phelps</t>
  </si>
  <si>
    <t>Lacey Sharp</t>
  </si>
  <si>
    <t>Lorraine Phelps</t>
  </si>
  <si>
    <t>Malcolm Williams</t>
  </si>
  <si>
    <t>Morgan Sharp</t>
  </si>
  <si>
    <t>Zoe Lewis</t>
  </si>
  <si>
    <t>Ben Rodgers</t>
  </si>
  <si>
    <t>Charlie Turner</t>
  </si>
  <si>
    <t>Dave Gingell</t>
  </si>
  <si>
    <t>Gary Van Wyk</t>
  </si>
  <si>
    <t>Greg Batting</t>
  </si>
  <si>
    <t>Jack Godliman</t>
  </si>
  <si>
    <t>Jay Burrowes</t>
  </si>
  <si>
    <t>Jess Hartland</t>
  </si>
  <si>
    <t>Lee Turner</t>
  </si>
  <si>
    <t>Lee Fletcher</t>
  </si>
  <si>
    <t>Leon Bridges</t>
  </si>
  <si>
    <t>Luke Barber</t>
  </si>
  <si>
    <t>Paul Crick</t>
  </si>
  <si>
    <t>Ray Hasioszyn</t>
  </si>
  <si>
    <t>Rich Parker</t>
  </si>
  <si>
    <t>Rob Gould</t>
  </si>
  <si>
    <t>Tommy McKinnon</t>
  </si>
  <si>
    <t>Will Patterson</t>
  </si>
  <si>
    <t>Danny Buckland</t>
  </si>
  <si>
    <t>Barry Dunbar</t>
  </si>
  <si>
    <t>LennyJo Buckland</t>
  </si>
  <si>
    <t>Luke Beckett</t>
  </si>
  <si>
    <t>Tommy Buckland</t>
  </si>
  <si>
    <t>John Henry Loveridge</t>
  </si>
  <si>
    <t>Levi Loveridge</t>
  </si>
  <si>
    <t>Lenny Winkfield</t>
  </si>
  <si>
    <t>Barry Weller</t>
  </si>
  <si>
    <t>Cal Beldom</t>
  </si>
  <si>
    <t>Caleb Beldom</t>
  </si>
  <si>
    <t>Charlie Beldom</t>
  </si>
  <si>
    <t>Charly Beldom</t>
  </si>
  <si>
    <t>Dean Beldom</t>
  </si>
  <si>
    <t>Dean Loveridge</t>
  </si>
  <si>
    <t>Lee Loveridge</t>
  </si>
  <si>
    <t>Sam Beldom</t>
  </si>
  <si>
    <t>Steve Loveridge</t>
  </si>
  <si>
    <t>Wayne Smith</t>
  </si>
  <si>
    <t>Andrew Armstrong</t>
  </si>
  <si>
    <t>Gareth Budd</t>
  </si>
  <si>
    <t>Gary Allen</t>
  </si>
  <si>
    <t>Jamie McKinnon</t>
  </si>
  <si>
    <t>Jason Cox</t>
  </si>
  <si>
    <t>Kane Stone</t>
  </si>
  <si>
    <t>Luke Woodland</t>
  </si>
  <si>
    <t>Martin Budd</t>
  </si>
  <si>
    <t>Matt Warman</t>
  </si>
  <si>
    <t>Neil Peters</t>
  </si>
  <si>
    <t>Paul Luker</t>
  </si>
  <si>
    <t>Paul Williamson</t>
  </si>
  <si>
    <t>Richard Parker</t>
  </si>
  <si>
    <t>Rob Leybourne</t>
  </si>
  <si>
    <t>Ryan Cox</t>
  </si>
  <si>
    <t>Stuart Worley</t>
  </si>
  <si>
    <t>A Costello</t>
  </si>
  <si>
    <t>C Caswell</t>
  </si>
  <si>
    <t>F Lowe</t>
  </si>
  <si>
    <t>G Farr</t>
  </si>
  <si>
    <t>J Donolan</t>
  </si>
  <si>
    <t>J Hatch</t>
  </si>
  <si>
    <t>J Long</t>
  </si>
  <si>
    <t>J Waslaczuk</t>
  </si>
  <si>
    <t>M Lowe</t>
  </si>
  <si>
    <t>P Brick</t>
  </si>
  <si>
    <t>P Sheehan</t>
  </si>
  <si>
    <t>R Cavendish</t>
  </si>
  <si>
    <t>S Watson</t>
  </si>
  <si>
    <t>Bradley Quelch</t>
  </si>
  <si>
    <t>Chris Quelch</t>
  </si>
  <si>
    <t>Dave Rogers</t>
  </si>
  <si>
    <t>Dave Wells</t>
  </si>
  <si>
    <t>Jake Quelch</t>
  </si>
  <si>
    <t>Jayne Quelch</t>
  </si>
  <si>
    <t>Layton Sharp</t>
  </si>
  <si>
    <t>Matt Mawer</t>
  </si>
  <si>
    <t>Mel Ive</t>
  </si>
  <si>
    <t>Molly Parmley</t>
  </si>
  <si>
    <t>Nathan Button</t>
  </si>
  <si>
    <t>Richie Russell</t>
  </si>
  <si>
    <t>Tom Mawer</t>
  </si>
  <si>
    <t>Wayne Barnes</t>
  </si>
  <si>
    <t>Will Lewis</t>
  </si>
  <si>
    <t>Charlie Mansfield</t>
  </si>
  <si>
    <t>Dale Grammen</t>
  </si>
  <si>
    <t>George Maidment</t>
  </si>
  <si>
    <t>Grant Baker</t>
  </si>
  <si>
    <t>Rhys West-Letford</t>
  </si>
  <si>
    <t>Steve Kent</t>
  </si>
  <si>
    <t>Thomas Kent</t>
  </si>
  <si>
    <t>Zack Quinlan</t>
  </si>
  <si>
    <t>Alan Mock</t>
  </si>
  <si>
    <t>Andy Tansley</t>
  </si>
  <si>
    <t>Benjamin Brant</t>
  </si>
  <si>
    <t>Bethany Giles</t>
  </si>
  <si>
    <t>Dylan Talbot</t>
  </si>
  <si>
    <t>Gareth Clarke</t>
  </si>
  <si>
    <t>Jake Bull</t>
  </si>
  <si>
    <t>Jamie De Vitt</t>
  </si>
  <si>
    <t>Joe Tansley</t>
  </si>
  <si>
    <t>Kevin Cottrell</t>
  </si>
  <si>
    <t>Michelle Maidment</t>
  </si>
  <si>
    <t>Mitchell Giles</t>
  </si>
  <si>
    <t>Sophie Jones</t>
  </si>
  <si>
    <t>Steve Clare</t>
  </si>
  <si>
    <t>Sue Jones</t>
  </si>
  <si>
    <t>Tony Jones</t>
  </si>
  <si>
    <t>Carl Phillips</t>
  </si>
  <si>
    <t>Chris Talarek</t>
  </si>
  <si>
    <t>Daniel Sturgess</t>
  </si>
  <si>
    <t>David George</t>
  </si>
  <si>
    <t>Joe Seaton</t>
  </si>
  <si>
    <t>Marcus Phillips</t>
  </si>
  <si>
    <t>Mark Bucknor</t>
  </si>
  <si>
    <t>Matt Bayne</t>
  </si>
  <si>
    <t>Michael Simmonds</t>
  </si>
  <si>
    <t>Rhys Griffiths</t>
  </si>
  <si>
    <t>Sian Carter</t>
  </si>
  <si>
    <t>Steve Reeves</t>
  </si>
  <si>
    <t>Tom Batchelor</t>
  </si>
  <si>
    <t>Tom Beltcher</t>
  </si>
  <si>
    <t xml:space="preserve">Chris Carey </t>
  </si>
  <si>
    <t>Chris Davies</t>
  </si>
  <si>
    <t>Dave Paternoster</t>
  </si>
  <si>
    <t>Gary Dodd</t>
  </si>
  <si>
    <t>Joe Miles</t>
  </si>
  <si>
    <t>Mark Hayhoe</t>
  </si>
  <si>
    <t>Mark Teeder</t>
  </si>
  <si>
    <t>Matty Teeder</t>
  </si>
  <si>
    <t>Nick Teeder</t>
  </si>
  <si>
    <t>Phil Thelwell</t>
  </si>
  <si>
    <t>Richard Atkinson</t>
  </si>
  <si>
    <t>Robbie Poole</t>
  </si>
  <si>
    <t>Scott Davies</t>
  </si>
  <si>
    <t xml:space="preserve">Ash </t>
  </si>
  <si>
    <t>Chris</t>
  </si>
  <si>
    <t>Conor</t>
  </si>
  <si>
    <t>Garry</t>
  </si>
  <si>
    <t xml:space="preserve">Josh </t>
  </si>
  <si>
    <t>Kyle</t>
  </si>
  <si>
    <t>Rich</t>
  </si>
  <si>
    <t>Tam</t>
  </si>
  <si>
    <t>Wayne</t>
  </si>
  <si>
    <t>TONS IN MATCH</t>
  </si>
  <si>
    <t>CONTACT LIST</t>
  </si>
  <si>
    <t>Teams</t>
  </si>
  <si>
    <t>Address</t>
  </si>
  <si>
    <t>Tel no.</t>
  </si>
  <si>
    <t>Secretary</t>
  </si>
  <si>
    <t>Mobile</t>
  </si>
  <si>
    <t>Burnham Working Mens Club, The Precincts, Burnham, Buckinghamshire, SL1 7HU</t>
  </si>
  <si>
    <t>01628 602171</t>
  </si>
  <si>
    <t>07792 915862</t>
  </si>
  <si>
    <t>Burnham Royal British Legion</t>
  </si>
  <si>
    <t>Burnham Royal British Legion, Britwell Road, Slough, Berkshire, SL1 8AA</t>
  </si>
  <si>
    <t>01628 664893</t>
  </si>
  <si>
    <t>07748 149 888</t>
  </si>
  <si>
    <t>Burnham Working Mens</t>
  </si>
  <si>
    <t>Lee Spicer</t>
  </si>
  <si>
    <t>07494 142355</t>
  </si>
  <si>
    <t>Chalvey Working Mens Club, High Street, Chalvey, Berkshire, SL1 2SQ</t>
  </si>
  <si>
    <t>01753 522816</t>
  </si>
  <si>
    <t>Neal Patmore</t>
  </si>
  <si>
    <t>07810 430879</t>
  </si>
  <si>
    <t>Iver Heath RBL</t>
  </si>
  <si>
    <t>Iver Heath RBL, Church Road, Slough, Berkshire, SL0 0RD</t>
  </si>
  <si>
    <t>01753 651544</t>
  </si>
  <si>
    <t>07895 198390</t>
  </si>
  <si>
    <t>NWCA, Hanover Way, Windsor, Berkshire, SL4 5NW</t>
  </si>
  <si>
    <t>01753 852623</t>
  </si>
  <si>
    <t>07990 510703</t>
  </si>
  <si>
    <t>07775 787327</t>
  </si>
  <si>
    <t>Old Windsor Working Mens Club, 46a St. Lukes Road, Old Windsor, Berkshire, SL4 2QJ</t>
  </si>
  <si>
    <t>01753 861068</t>
  </si>
  <si>
    <t>Lee Loveridge Snr</t>
  </si>
  <si>
    <t>07990 901463</t>
  </si>
  <si>
    <t>Shamrocks, 12 Parlaunt Road, Langley, Berkshire, SL3 8BB</t>
  </si>
  <si>
    <t>01753 594747</t>
  </si>
  <si>
    <t>01753 642989</t>
  </si>
  <si>
    <t>Thomas Davies</t>
  </si>
  <si>
    <t>07936 541035</t>
  </si>
  <si>
    <t>Stoke Poges Village Club, Rogers Lane, Stoke Poges, Berkshire, SL2 4LP</t>
  </si>
  <si>
    <t>Andy Armstrong</t>
  </si>
  <si>
    <t>07904 140734</t>
  </si>
  <si>
    <t>Stoke Poges Village Club</t>
  </si>
  <si>
    <t>Steve Batting</t>
  </si>
  <si>
    <t>07929 530384</t>
  </si>
  <si>
    <t>The Acre, Victoria Street, Windsor, Berkshire, SL4 1EN</t>
  </si>
  <si>
    <t>01753 841083</t>
  </si>
  <si>
    <t>Marcu Phillips</t>
  </si>
  <si>
    <t>The Holly Tree, 5 St Judes Road, Englefield Green, TW20 0DB</t>
  </si>
  <si>
    <t>01784 557474</t>
  </si>
  <si>
    <t>Garry Clarke</t>
  </si>
  <si>
    <t>07575 799741</t>
  </si>
  <si>
    <t>Farham Royal Cricket Club, Church Road, Farnham Royal, Berkshire, SL2 3AW</t>
  </si>
  <si>
    <t>01753 642971</t>
  </si>
  <si>
    <t>Paul Sheehan</t>
  </si>
  <si>
    <t>07810 868432</t>
  </si>
  <si>
    <t>The Victoria, Victoria Road, Farnham Common, SL2 3N</t>
  </si>
  <si>
    <t>01753 644190</t>
  </si>
  <si>
    <t>Marc Runham</t>
  </si>
  <si>
    <t>07807 592178</t>
  </si>
  <si>
    <t>Malcolm Williams  -  Secretary</t>
  </si>
  <si>
    <t>25 Dunster Gardens, Cippenham, Berkshire, SL1 5ST</t>
  </si>
  <si>
    <t>secretary@windsordartsleague.co.uk</t>
  </si>
  <si>
    <t>www.windsordartsleague.co.uk</t>
  </si>
  <si>
    <t>Results sheet register - League</t>
  </si>
  <si>
    <t>R</t>
  </si>
  <si>
    <t>S</t>
  </si>
  <si>
    <t>N/A</t>
  </si>
  <si>
    <t>PENALTIES</t>
  </si>
  <si>
    <t>A = non attendance at Secretaries meeting without apologies</t>
  </si>
  <si>
    <t>B = result not relayed by home team before Sunday 21.00 deadline</t>
  </si>
  <si>
    <t>C = result sheet not received by Sunday 21.00 deadline</t>
  </si>
  <si>
    <t>D = incomplete result sheet</t>
  </si>
  <si>
    <t>B</t>
  </si>
  <si>
    <t>C</t>
  </si>
  <si>
    <t>NOTES FOR SECRETARIES</t>
  </si>
  <si>
    <t>Conf</t>
  </si>
  <si>
    <t>Form</t>
  </si>
  <si>
    <t>Paid</t>
  </si>
  <si>
    <t>Comments</t>
  </si>
  <si>
    <t>Singles Entries</t>
  </si>
  <si>
    <t>Pairs</t>
  </si>
  <si>
    <t>Fours</t>
  </si>
  <si>
    <t>Triples</t>
  </si>
  <si>
    <t>Venue</t>
  </si>
  <si>
    <t>The Victoria A</t>
  </si>
  <si>
    <t>Home Team</t>
  </si>
  <si>
    <t>Home Secretary</t>
  </si>
  <si>
    <t>Away Secretary</t>
  </si>
  <si>
    <t>Division</t>
  </si>
  <si>
    <t>PREMIER / ONE</t>
  </si>
  <si>
    <t xml:space="preserve">Results of:- </t>
  </si>
  <si>
    <t>Single 1</t>
  </si>
  <si>
    <t>Single 7</t>
  </si>
  <si>
    <t>Away side throws first then alternate</t>
  </si>
  <si>
    <t>Single 2</t>
  </si>
  <si>
    <t>Single 8</t>
  </si>
  <si>
    <t xml:space="preserve">Pairs 1 - </t>
  </si>
  <si>
    <t>Fin</t>
  </si>
  <si>
    <t>Single 3</t>
  </si>
  <si>
    <t>NO EIGHTS</t>
  </si>
  <si>
    <t xml:space="preserve">Pairs 2 - </t>
  </si>
  <si>
    <t>Single 4</t>
  </si>
  <si>
    <t xml:space="preserve">Pairs 3 - </t>
  </si>
  <si>
    <t>Single 5</t>
  </si>
  <si>
    <t>Start - 8:15</t>
  </si>
  <si>
    <t>PM</t>
  </si>
  <si>
    <t>Finish</t>
  </si>
  <si>
    <t xml:space="preserve">Pairs 4 - </t>
  </si>
  <si>
    <t>Single 6</t>
  </si>
  <si>
    <t>Name</t>
  </si>
  <si>
    <t>Signature</t>
  </si>
  <si>
    <t>Pairs (701)</t>
  </si>
  <si>
    <t>Singles best of 3 501 legs</t>
  </si>
  <si>
    <t>Fins</t>
  </si>
  <si>
    <t>SUBS</t>
  </si>
  <si>
    <t xml:space="preserve">Start - </t>
  </si>
  <si>
    <t>DIVSIONAL CUP</t>
  </si>
  <si>
    <t>EIGHTS IF SCORES LEVEL AFTER 2ND LEG</t>
  </si>
  <si>
    <t>Eights</t>
  </si>
  <si>
    <t>WELFARE CUP</t>
  </si>
  <si>
    <t>EIGHTS ONLY IF SCORES LEVEL</t>
  </si>
  <si>
    <t>RETRIEVER SHIELD</t>
  </si>
  <si>
    <t>LEAGUE TROPHY</t>
  </si>
  <si>
    <t>Fixture List 2025-2026</t>
  </si>
  <si>
    <t>Fixture</t>
  </si>
  <si>
    <t>Opponents</t>
  </si>
  <si>
    <t>Result</t>
  </si>
  <si>
    <t>NWCA</t>
  </si>
  <si>
    <t>8.00pm Secretaries Meeting &amp; draw for Divisional Cup Quarter-finals</t>
  </si>
  <si>
    <t>League match no.1</t>
  </si>
  <si>
    <t>League match no.2</t>
  </si>
  <si>
    <t>Div Cup Quarter-Finals 1st leg</t>
  </si>
  <si>
    <t>League match no.3</t>
  </si>
  <si>
    <t>League match no.4</t>
  </si>
  <si>
    <t>Div Cup Quarter-Finals 2nd leg</t>
  </si>
  <si>
    <t>League match no.5</t>
  </si>
  <si>
    <t>League match no.6</t>
  </si>
  <si>
    <t>Div Cup/Plate Semi-Finals 1st leg</t>
  </si>
  <si>
    <t>League match no.7</t>
  </si>
  <si>
    <t>League match no.8</t>
  </si>
  <si>
    <t>Div Cup/Plate Semi-Finals 2nd leg</t>
  </si>
  <si>
    <t>League match no.9</t>
  </si>
  <si>
    <t>League match no.10</t>
  </si>
  <si>
    <t>Welfare Cup &amp; Retriever Shield Quarter-Finals</t>
  </si>
  <si>
    <t>Spare</t>
  </si>
  <si>
    <t>In house Singles Play-offs - 2 players to qualify for finals</t>
  </si>
  <si>
    <t>League match no.11</t>
  </si>
  <si>
    <t>League match no.12</t>
  </si>
  <si>
    <t>Pairs Qualifiers</t>
  </si>
  <si>
    <t>Welfare Cup &amp; Retriever Shield Semi-finals</t>
  </si>
  <si>
    <t>League match no.13</t>
  </si>
  <si>
    <t>League match no.14</t>
  </si>
  <si>
    <t>TBC</t>
  </si>
  <si>
    <t xml:space="preserve">Divisional Plate Finals </t>
  </si>
  <si>
    <t>Divisional Cup Finals</t>
  </si>
  <si>
    <t>Welfare Cup Final / Retriever Shield Final</t>
  </si>
  <si>
    <t>Pairs Finals - Division 1</t>
  </si>
  <si>
    <t>Pairs Finals - Premier Division</t>
  </si>
  <si>
    <t>Singles Finals - Division 1</t>
  </si>
  <si>
    <t>Singles Finals - Premier Division</t>
  </si>
  <si>
    <t>Division One</t>
  </si>
  <si>
    <t>match 1</t>
  </si>
  <si>
    <t>1 v 8</t>
  </si>
  <si>
    <t>2 v 7</t>
  </si>
  <si>
    <t>3 v 6</t>
  </si>
  <si>
    <t>4 v 5</t>
  </si>
  <si>
    <t>match 2</t>
  </si>
  <si>
    <t>7 v 1</t>
  </si>
  <si>
    <t>6 v 2</t>
  </si>
  <si>
    <t>5 v 3</t>
  </si>
  <si>
    <t>8 v 4</t>
  </si>
  <si>
    <t>match 3</t>
  </si>
  <si>
    <t>1 v 6</t>
  </si>
  <si>
    <t>2 v 5</t>
  </si>
  <si>
    <t>3 v 4</t>
  </si>
  <si>
    <t>7 v 8</t>
  </si>
  <si>
    <t>match 4</t>
  </si>
  <si>
    <t>5 v 1</t>
  </si>
  <si>
    <t>4 v 2</t>
  </si>
  <si>
    <t>8 v 3</t>
  </si>
  <si>
    <t>6 v 7</t>
  </si>
  <si>
    <t>match 5</t>
  </si>
  <si>
    <t>1 v 4</t>
  </si>
  <si>
    <t>2 v 3</t>
  </si>
  <si>
    <t>7 v 5</t>
  </si>
  <si>
    <t>6 v 8</t>
  </si>
  <si>
    <t>match 6</t>
  </si>
  <si>
    <t>3 v 1</t>
  </si>
  <si>
    <t>8 v 2</t>
  </si>
  <si>
    <t>4 v 7</t>
  </si>
  <si>
    <t>5 v 6</t>
  </si>
  <si>
    <t>match 7</t>
  </si>
  <si>
    <t>1 v 2</t>
  </si>
  <si>
    <t>7 v 3</t>
  </si>
  <si>
    <t>6 v 4</t>
  </si>
  <si>
    <t>5 v 8</t>
  </si>
  <si>
    <t>match 8</t>
  </si>
  <si>
    <t>8 v 1</t>
  </si>
  <si>
    <t>7 v 2</t>
  </si>
  <si>
    <t>6 v 3</t>
  </si>
  <si>
    <t>5 v 4</t>
  </si>
  <si>
    <t>match 9</t>
  </si>
  <si>
    <t>1 v 7</t>
  </si>
  <si>
    <t>2 v 6</t>
  </si>
  <si>
    <t>3 v 5</t>
  </si>
  <si>
    <t>4 v 8</t>
  </si>
  <si>
    <t>match 10</t>
  </si>
  <si>
    <t>6 v 1</t>
  </si>
  <si>
    <t>5 v 2</t>
  </si>
  <si>
    <t>4 v 3</t>
  </si>
  <si>
    <t>8 v 7</t>
  </si>
  <si>
    <t>match 11</t>
  </si>
  <si>
    <t>1 v 5</t>
  </si>
  <si>
    <t>2 v 4</t>
  </si>
  <si>
    <t>3 v 8</t>
  </si>
  <si>
    <t>7 v 6</t>
  </si>
  <si>
    <t>match 12</t>
  </si>
  <si>
    <t>4 v 1</t>
  </si>
  <si>
    <t>3 v 2</t>
  </si>
  <si>
    <t>5 v 7</t>
  </si>
  <si>
    <t>8 v 6</t>
  </si>
  <si>
    <t>match 13</t>
  </si>
  <si>
    <t>1 v 3</t>
  </si>
  <si>
    <t>2 v 8</t>
  </si>
  <si>
    <t>7 v 4</t>
  </si>
  <si>
    <t>6 v 5</t>
  </si>
  <si>
    <t>match 14</t>
  </si>
  <si>
    <t>2 v 1</t>
  </si>
  <si>
    <t>3 v 7</t>
  </si>
  <si>
    <t>4 v 6</t>
  </si>
  <si>
    <t>8 v 5</t>
  </si>
  <si>
    <t>Matches to be played on the allocated Thursday nights unless with prior agreement with the League Secretary</t>
  </si>
  <si>
    <t>Time of start : All Divisions no later that 20.30 (as agreed at AGM)</t>
  </si>
  <si>
    <t xml:space="preserve">Results to be text or emailed through by the home teams secretary to Malcolm Williams by 9pm (not after 9.00pm) on the Sunday after the match.  Failure to do so will result in a fine of 1 leg.  </t>
  </si>
  <si>
    <t>Result Sheets to be forwarded to Malcolm Williams no later that 9:00pm on the Sunday after the match, late sheets up to 1 week late will incur a fine of 1 leg, over 1 week late , will incur a fine of 3 legs.</t>
  </si>
  <si>
    <t>League Secretary: Malcolm Williams 07775 787327 or e-mail secretary@windsordartsleague.co.uk</t>
  </si>
  <si>
    <t>Retriever Sheild</t>
  </si>
  <si>
    <t>Division Two</t>
  </si>
  <si>
    <t>Division Three</t>
  </si>
  <si>
    <t>Division Four</t>
  </si>
  <si>
    <t>Highest Check-out</t>
  </si>
  <si>
    <t>2024-25</t>
  </si>
  <si>
    <t>Winners</t>
  </si>
  <si>
    <t>150 - Jack Godliman - Stoke Poges Darts</t>
  </si>
  <si>
    <t>Runners-Up</t>
  </si>
  <si>
    <t>2023-24</t>
  </si>
  <si>
    <t>not contested</t>
  </si>
  <si>
    <t>155 - Pat Gleghorn - Chalvey Dukes</t>
  </si>
  <si>
    <t>2022-23</t>
  </si>
  <si>
    <t>150 - Steve Rose - Chalvey Dukes</t>
  </si>
  <si>
    <t>Cookham Social Club</t>
  </si>
  <si>
    <t>NCWA Nomads</t>
  </si>
  <si>
    <t>2021-22</t>
  </si>
  <si>
    <t>Royal Arrows</t>
  </si>
  <si>
    <t>Earl of Cornwall 'A'</t>
  </si>
  <si>
    <t>2020-21</t>
  </si>
  <si>
    <t>2019-20</t>
  </si>
  <si>
    <t>2018-19</t>
  </si>
  <si>
    <t>The Acre Bachelors</t>
  </si>
  <si>
    <t>Alma Road SC 'D'</t>
  </si>
  <si>
    <t>160 - John Spring - The Greyhound</t>
  </si>
  <si>
    <t>The Greyhound</t>
  </si>
  <si>
    <t>Fox &amp; Castle</t>
  </si>
  <si>
    <t>Alpha Arms</t>
  </si>
  <si>
    <t>2017-18</t>
  </si>
  <si>
    <t>Eton Wick Football Club</t>
  </si>
  <si>
    <t>164 - John Williams - York Club</t>
  </si>
  <si>
    <t>The Royal Arrows 'A'</t>
  </si>
  <si>
    <t>Shamrocks</t>
  </si>
  <si>
    <t>NWCA 'A'</t>
  </si>
  <si>
    <t>2016-17</t>
  </si>
  <si>
    <t>The Dukes Head</t>
  </si>
  <si>
    <t>The Royal Arrows 'B'</t>
  </si>
  <si>
    <t>150 - Gerry Newton - The Royal Arrows 'A'</t>
  </si>
  <si>
    <t>York Club</t>
  </si>
  <si>
    <t>Braywood CC</t>
  </si>
  <si>
    <t>2015-16</t>
  </si>
  <si>
    <t>Britwell Ex-Servs</t>
  </si>
  <si>
    <t>The Dukes Head 'A'</t>
  </si>
  <si>
    <t>154 - Buck Montague - Old Windsor WMC</t>
  </si>
  <si>
    <t>Rose &amp; Crown (Stoke Poges)</t>
  </si>
  <si>
    <t>Liberal Lads</t>
  </si>
  <si>
    <t>2014-15</t>
  </si>
  <si>
    <t>The Swan</t>
  </si>
  <si>
    <t>NWCA 'C'</t>
  </si>
  <si>
    <t>160 - A.Jones - The Cherrypickers</t>
  </si>
  <si>
    <t>Egham Utd Servs Club</t>
  </si>
  <si>
    <t>Bar H</t>
  </si>
  <si>
    <t>Stoke Green Darts</t>
  </si>
  <si>
    <t>2013-14</t>
  </si>
  <si>
    <t>The Crown (Horton) 'A'</t>
  </si>
  <si>
    <t>The Crispin</t>
  </si>
  <si>
    <t>153 - B.Cuthbertson - The Dukes Head</t>
  </si>
  <si>
    <t>The Crown (Horton) 'B'</t>
  </si>
  <si>
    <t>Alma Rd SC 'A'</t>
  </si>
  <si>
    <t>2012-13</t>
  </si>
  <si>
    <t>Slough Town 'A'</t>
  </si>
  <si>
    <t>Slough Town 'B'</t>
  </si>
  <si>
    <t>Five Bells</t>
  </si>
  <si>
    <t>161 - L.Woodland - The Royal Arrows 'A'</t>
  </si>
  <si>
    <t>NWCA 'B'</t>
  </si>
  <si>
    <t>Windsor FC</t>
  </si>
  <si>
    <t>2011-12</t>
  </si>
  <si>
    <t>Dog &amp; Pot 'A'</t>
  </si>
  <si>
    <t>The Garibaldi</t>
  </si>
  <si>
    <t>The Plough 'A'</t>
  </si>
  <si>
    <t>164 - D.Johnson - The Cherrypickers</t>
  </si>
  <si>
    <t>York Club 'A'</t>
  </si>
  <si>
    <t>The Bricklayers Arms</t>
  </si>
  <si>
    <t>Morning Star 'B'</t>
  </si>
  <si>
    <t>2010-11</t>
  </si>
  <si>
    <t>The Chequers</t>
  </si>
  <si>
    <t>York Club 'B'</t>
  </si>
  <si>
    <t>160 - G.McKie - The Duke of York</t>
  </si>
  <si>
    <t>Eton Wick FC</t>
  </si>
  <si>
    <t>Alma Rd OAP's</t>
  </si>
  <si>
    <t>2009-10</t>
  </si>
  <si>
    <t>The Duke of York</t>
  </si>
  <si>
    <t>The Mitre</t>
  </si>
  <si>
    <t>Rose &amp; Crown</t>
  </si>
  <si>
    <t>170 - G.Heath - Dog &amp; Pot 'A'</t>
  </si>
  <si>
    <t>The Cherrypickers</t>
  </si>
  <si>
    <t>The Stag</t>
  </si>
  <si>
    <t>2008-09</t>
  </si>
  <si>
    <t>Sara Lee Sports</t>
  </si>
  <si>
    <t>149 - K.Cassidy - The Queens Arms</t>
  </si>
  <si>
    <t>The Queens Arms</t>
  </si>
  <si>
    <t>The Shepherds Hut</t>
  </si>
  <si>
    <t>Dog &amp; Pot 'B'</t>
  </si>
  <si>
    <t>2007-08</t>
  </si>
  <si>
    <t>Dog &amp; Pot</t>
  </si>
  <si>
    <t>Eton Ex-Service Club</t>
  </si>
  <si>
    <t>149 - I.Dove - Chalvey Dukes</t>
  </si>
  <si>
    <t>The Shepherds Hut 'Z'</t>
  </si>
  <si>
    <t>Alma Road SC 'A'</t>
  </si>
  <si>
    <t>2006-07</t>
  </si>
  <si>
    <t>Burnham WMC</t>
  </si>
  <si>
    <t>The Queen</t>
  </si>
  <si>
    <t>The George</t>
  </si>
  <si>
    <t>The Queens Head</t>
  </si>
  <si>
    <t>156 - C.Phillips - The Crispin</t>
  </si>
  <si>
    <t>Morning Star</t>
  </si>
  <si>
    <t>2005-06</t>
  </si>
  <si>
    <t>Cherry Pickers</t>
  </si>
  <si>
    <t>Richings Park Sports</t>
  </si>
  <si>
    <t>Lady Haig</t>
  </si>
  <si>
    <t>158 - D.Owen - The Queen</t>
  </si>
  <si>
    <t>2004-05</t>
  </si>
  <si>
    <t>North Star</t>
  </si>
  <si>
    <t>158 - D.Hayes - Sara Lee Sports</t>
  </si>
  <si>
    <t>Hernes Oak</t>
  </si>
  <si>
    <t>Stag &amp; Hounds</t>
  </si>
  <si>
    <t>Alma Road OAP's</t>
  </si>
  <si>
    <t>2003-04</t>
  </si>
  <si>
    <t>Copper Horse</t>
  </si>
  <si>
    <t>156 - J.Williams - Chalvey Dukes</t>
  </si>
  <si>
    <t>Alma Road SC 'B'</t>
  </si>
  <si>
    <t>N.W.C.A</t>
  </si>
  <si>
    <t>156 - A.Kingsley - The Geoge 'A'</t>
  </si>
  <si>
    <t>2002-03</t>
  </si>
  <si>
    <t>Berks Sycamores</t>
  </si>
  <si>
    <t>158 - D.Botwright</t>
  </si>
  <si>
    <t>Britwell Eight</t>
  </si>
  <si>
    <t>Bexley Arms</t>
  </si>
  <si>
    <t>Windsor Ex-servs</t>
  </si>
  <si>
    <t>2001-02</t>
  </si>
  <si>
    <t>Cherry Pickers 'A'</t>
  </si>
  <si>
    <t>Cippenham Bowls</t>
  </si>
  <si>
    <t>Alma Road SC 'C'</t>
  </si>
  <si>
    <t>170 - J.Wilkie - The Mitre</t>
  </si>
  <si>
    <t>The Geore</t>
  </si>
  <si>
    <t>Cherry Pickers 'B'</t>
  </si>
  <si>
    <t>170 - G.O'Brien - Britwell Eight</t>
  </si>
  <si>
    <t>2000-01</t>
  </si>
  <si>
    <t>Bexley Boozers</t>
  </si>
  <si>
    <t>The Trooper</t>
  </si>
  <si>
    <t>167 - S.Thelwell</t>
  </si>
  <si>
    <t>The Fawn</t>
  </si>
  <si>
    <t>Sara Lee Sports 'B'</t>
  </si>
  <si>
    <t>1999-00</t>
  </si>
  <si>
    <t>Chalvey WMC 'A'</t>
  </si>
  <si>
    <t>151 - J.Cherry</t>
  </si>
  <si>
    <t>Shepherds Hut</t>
  </si>
  <si>
    <t>Windsor &amp; Eton FC</t>
  </si>
  <si>
    <t>OWWMC 'A'</t>
  </si>
  <si>
    <t>1998-99</t>
  </si>
  <si>
    <t>Duke of Connaught 'B'</t>
  </si>
  <si>
    <t>Crooked Billet</t>
  </si>
  <si>
    <t>?</t>
  </si>
  <si>
    <t>Dukes Head 'B'</t>
  </si>
  <si>
    <t>RSD</t>
  </si>
  <si>
    <t>Jolly Gardeners</t>
  </si>
  <si>
    <t>1997-98</t>
  </si>
  <si>
    <t>Three Elms</t>
  </si>
  <si>
    <t>Duke of York</t>
  </si>
  <si>
    <t>Berkshire Eight</t>
  </si>
  <si>
    <t>Shepherds Hut 'B'</t>
  </si>
  <si>
    <t>1996-97</t>
  </si>
  <si>
    <t>Chalvey WMC 'B'</t>
  </si>
  <si>
    <t>Datchet WMC</t>
  </si>
  <si>
    <t>Windsor Lad</t>
  </si>
  <si>
    <t>1995-96</t>
  </si>
  <si>
    <t>Stag &amp; Hounds 'A'</t>
  </si>
  <si>
    <t>170 - P.Luker / V.Hodge</t>
  </si>
  <si>
    <t>The Trooper 'A'</t>
  </si>
  <si>
    <t>170 - R.Phillips</t>
  </si>
  <si>
    <t>1994-95</t>
  </si>
  <si>
    <t>Windsor &amp; Eton FC 'A'</t>
  </si>
  <si>
    <t>Three Tuns</t>
  </si>
  <si>
    <t>Windsor &amp; Eton FC 'B'</t>
  </si>
  <si>
    <t>1993-94</t>
  </si>
  <si>
    <t>Vansittart Eight</t>
  </si>
  <si>
    <t>Thames Electric</t>
  </si>
  <si>
    <t>Farnham CC</t>
  </si>
  <si>
    <t>Green Man 'B'</t>
  </si>
  <si>
    <t>1992-93</t>
  </si>
  <si>
    <t>Wolf 'A'</t>
  </si>
  <si>
    <t>The Mitre 'A'</t>
  </si>
  <si>
    <t>Lord Raglan</t>
  </si>
  <si>
    <t>OWWMC 'C'</t>
  </si>
  <si>
    <t>Green Man 'A'</t>
  </si>
  <si>
    <t>1991-92</t>
  </si>
  <si>
    <t>Brickmould Drfiters</t>
  </si>
  <si>
    <t>Rising Sun</t>
  </si>
  <si>
    <t>Nags Head</t>
  </si>
  <si>
    <t>Connaught Conkers</t>
  </si>
  <si>
    <t>Green Man</t>
  </si>
  <si>
    <t>Datchet Darts</t>
  </si>
  <si>
    <t>1990-91</t>
  </si>
  <si>
    <t>The Watermans Arms</t>
  </si>
  <si>
    <t>1989-90</t>
  </si>
  <si>
    <t>The Mitre 'Z'</t>
  </si>
  <si>
    <t>1988-89</t>
  </si>
  <si>
    <t>1987-88</t>
  </si>
  <si>
    <t>The Prince of Wales</t>
  </si>
  <si>
    <t>1986-87</t>
  </si>
  <si>
    <t>1985-86</t>
  </si>
  <si>
    <t>The Wolf</t>
  </si>
  <si>
    <t>1984-85</t>
  </si>
  <si>
    <t>1983-84</t>
  </si>
  <si>
    <t>Thames Hotel 'A'</t>
  </si>
  <si>
    <t>SINGLES TOURNAMENT</t>
  </si>
  <si>
    <t>Winner</t>
  </si>
  <si>
    <t>Runner-Up</t>
  </si>
  <si>
    <t>Premier</t>
  </si>
  <si>
    <t>Pat Gleghorn</t>
  </si>
  <si>
    <t>1st</t>
  </si>
  <si>
    <t>Iver RBl</t>
  </si>
  <si>
    <t>Mark Runham</t>
  </si>
  <si>
    <t>Premier &amp; 1st</t>
  </si>
  <si>
    <t>2nd &amp; 3rd</t>
  </si>
  <si>
    <t>John Hall</t>
  </si>
  <si>
    <t>Toby Dacre</t>
  </si>
  <si>
    <t>Mark Wenn</t>
  </si>
  <si>
    <t>The Earl Of Cornwall</t>
  </si>
  <si>
    <t>Andy Biddle</t>
  </si>
  <si>
    <t>Paul Hollis</t>
  </si>
  <si>
    <t>Neil Weightman</t>
  </si>
  <si>
    <t>Ray Montague</t>
  </si>
  <si>
    <t>Loz Keen</t>
  </si>
  <si>
    <t>Ben Fielding</t>
  </si>
  <si>
    <t>Alph Arms</t>
  </si>
  <si>
    <t>John Gabb</t>
  </si>
  <si>
    <t>The Crown &amp; Cushiom</t>
  </si>
  <si>
    <t>Kevin Pitchford</t>
  </si>
  <si>
    <t>Garry Farr</t>
  </si>
  <si>
    <t>Jeremy Wing</t>
  </si>
  <si>
    <t>Steve Maggs</t>
  </si>
  <si>
    <t>The Crown &amp; Cushion</t>
  </si>
  <si>
    <t>James Betts</t>
  </si>
  <si>
    <t>Gerry Newton</t>
  </si>
  <si>
    <t>Ian Watmore</t>
  </si>
  <si>
    <t>2nd, 3rd &amp; 4th</t>
  </si>
  <si>
    <t>Les Brown</t>
  </si>
  <si>
    <t>Geoff Heath</t>
  </si>
  <si>
    <t>Peter Harris</t>
  </si>
  <si>
    <t>John Coward</t>
  </si>
  <si>
    <t>Peter Evison</t>
  </si>
  <si>
    <t>Roy Barton</t>
  </si>
  <si>
    <t>Tony Parsons</t>
  </si>
  <si>
    <t>Paul Whitney</t>
  </si>
  <si>
    <t>Mark Campbell</t>
  </si>
  <si>
    <t>Steve Hall</t>
  </si>
  <si>
    <t>The Chequers 'A'</t>
  </si>
  <si>
    <t>Charlie Trimble</t>
  </si>
  <si>
    <t>George McKie</t>
  </si>
  <si>
    <t>Peter Fisher</t>
  </si>
  <si>
    <t>Paria Sehajpal</t>
  </si>
  <si>
    <t>Roy Foley</t>
  </si>
  <si>
    <t>The Bell</t>
  </si>
  <si>
    <t>Brian Barton</t>
  </si>
  <si>
    <t>Three Horseshoes</t>
  </si>
  <si>
    <t>Dave Carpenter</t>
  </si>
  <si>
    <t>Harvey Rumbelow</t>
  </si>
  <si>
    <t>Three Horseshoes 'A'</t>
  </si>
  <si>
    <t>Ade Darby</t>
  </si>
  <si>
    <t>Joe Stone</t>
  </si>
  <si>
    <t>Ian Phillips</t>
  </si>
  <si>
    <t>Steve HARRISON</t>
  </si>
  <si>
    <t>Gary BALL</t>
  </si>
  <si>
    <t>Richard Branch</t>
  </si>
  <si>
    <t>Charlie Harding</t>
  </si>
  <si>
    <t>Nigel Justice</t>
  </si>
  <si>
    <t>Chalvey WMC</t>
  </si>
  <si>
    <t>John ELLIOTT</t>
  </si>
  <si>
    <t>T.WRIGHT</t>
  </si>
  <si>
    <t>M.HASLER</t>
  </si>
  <si>
    <t>Les Cross</t>
  </si>
  <si>
    <t>Tony  Parsons</t>
  </si>
  <si>
    <t>Steve Loft</t>
  </si>
  <si>
    <t>Ian Dove</t>
  </si>
  <si>
    <t>Kevin CLARK</t>
  </si>
  <si>
    <t>Mick SIMPSON</t>
  </si>
  <si>
    <t>Brian CARTER</t>
  </si>
  <si>
    <t>Duke of Connaught</t>
  </si>
  <si>
    <t>S.DAVIES</t>
  </si>
  <si>
    <t>G.RICHARDSON</t>
  </si>
  <si>
    <t>Watermans Arms</t>
  </si>
  <si>
    <t>John Cooper</t>
  </si>
  <si>
    <t>Dave GARDINER</t>
  </si>
  <si>
    <t>D.TANNER</t>
  </si>
  <si>
    <t>Steve Bennett</t>
  </si>
  <si>
    <t>Kevin O'Regan</t>
  </si>
  <si>
    <t>C.FAIRBROTHER</t>
  </si>
  <si>
    <t>PAIRS TOURNAMENT</t>
  </si>
  <si>
    <t>P Gough &amp; I Bartlett</t>
  </si>
  <si>
    <t>J Burksfield &amp; C Nicholls</t>
  </si>
  <si>
    <t>S Calre &amp; J Devitt</t>
  </si>
  <si>
    <t>N Teeder &amp; R Poole</t>
  </si>
  <si>
    <t>A Toner &amp; J Betts</t>
  </si>
  <si>
    <t>P Hollis &amp; C Nicholls</t>
  </si>
  <si>
    <t>R Montague &amp; J Smith</t>
  </si>
  <si>
    <t>K Phelps &amp; I Lawson</t>
  </si>
  <si>
    <t>The Crown &amp; Cushion 'A'</t>
  </si>
  <si>
    <t>A Biddle &amp; J Hall</t>
  </si>
  <si>
    <t>L Woodland &amp; J Wasylczuk</t>
  </si>
  <si>
    <t>S Venning &amp; J Hazelgrove</t>
  </si>
  <si>
    <t>P Warner &amp; D Hales</t>
  </si>
  <si>
    <t>G Farr &amp; J Brown</t>
  </si>
  <si>
    <t>J Gabb &amp; C McCormack</t>
  </si>
  <si>
    <t>A Reeman &amp; S Bennett</t>
  </si>
  <si>
    <t>P.Hollis &amp; I v Rooyan</t>
  </si>
  <si>
    <t>Egham Utd Services</t>
  </si>
  <si>
    <t>J.Hall &amp; M.Rodgers</t>
  </si>
  <si>
    <t>Britwell Ex-servs</t>
  </si>
  <si>
    <t>G.Farr &amp; G.Dawson</t>
  </si>
  <si>
    <t>B.Quelch &amp; S.Watson</t>
  </si>
  <si>
    <t>L.Woodland &amp;  J.Wasylczuk</t>
  </si>
  <si>
    <t>S.Bennet &amp; A.Reeman</t>
  </si>
  <si>
    <t>S.Mawer &amp; J.Haines</t>
  </si>
  <si>
    <t>J.Blanchfield &amp; S.Johnston</t>
  </si>
  <si>
    <t>R.Barton &amp; T.Gray</t>
  </si>
  <si>
    <t>R.Poole &amp; S.Davies</t>
  </si>
  <si>
    <t>S.Bromige &amp; C.Norcott snr</t>
  </si>
  <si>
    <t>T.Parsons &amp; S.Rose</t>
  </si>
  <si>
    <t>M.Niles &amp; B.Collie</t>
  </si>
  <si>
    <t>Dukes Head</t>
  </si>
  <si>
    <t>C.Quelch &amp; G.Newton</t>
  </si>
  <si>
    <t>G.McKie &amp; S.McKie</t>
  </si>
  <si>
    <t>A.Jones &amp; J.Johnson</t>
  </si>
  <si>
    <t>T.Parsons &amp; R.Montague</t>
  </si>
  <si>
    <t>D.Parnell &amp; A.Griggs</t>
  </si>
  <si>
    <t>G.Heath &amp; G.Jones</t>
  </si>
  <si>
    <t>B.Barton &amp; J.Hall</t>
  </si>
  <si>
    <t>B.Mills &amp; G.Barnett</t>
  </si>
  <si>
    <t>S.Lovett &amp; G.Heath</t>
  </si>
  <si>
    <t>M.Diamond &amp; J.Coward</t>
  </si>
  <si>
    <t>D.Ives &amp; R.Sanders</t>
  </si>
  <si>
    <t>I.Watmore &amp; J.Lazarczuk</t>
  </si>
  <si>
    <t>E.Simmons &amp; G.Heath</t>
  </si>
  <si>
    <t>P.Warner &amp; S.Maggs</t>
  </si>
  <si>
    <t>B.Osgood &amp; S.Bromige</t>
  </si>
  <si>
    <t>The Sebastopol 'A'</t>
  </si>
  <si>
    <t>S.Bennett &amp; S.Bunce</t>
  </si>
  <si>
    <t>R.Barton &amp; B.Barton</t>
  </si>
  <si>
    <t>J.Williams &amp; T.Carton</t>
  </si>
  <si>
    <t>G.McKie &amp; D.Murray</t>
  </si>
  <si>
    <t>J.Frost &amp; B.Bass</t>
  </si>
  <si>
    <t>The Chequers 'B'</t>
  </si>
  <si>
    <t>P.Fisher &amp; P.Williamson</t>
  </si>
  <si>
    <t>S.Maggs &amp; S.Worley</t>
  </si>
  <si>
    <t>Eton Ex-Servs Club</t>
  </si>
  <si>
    <t>S.Hurt &amp; I.Dove</t>
  </si>
  <si>
    <t>S.Thelwell &amp; D.West</t>
  </si>
  <si>
    <t>A.McClenn &amp; R.Loveridge</t>
  </si>
  <si>
    <t>G.McKie &amp; M.Campbell</t>
  </si>
  <si>
    <t>S.Batting &amp; D.Lishman</t>
  </si>
  <si>
    <t>Stoke Poges</t>
  </si>
  <si>
    <t>D.King &amp; K.Weeks</t>
  </si>
  <si>
    <t>P.Sejpal &amp; J.Dhaliwal</t>
  </si>
  <si>
    <t>T.Keen &amp; S.Brundish</t>
  </si>
  <si>
    <t>K.O'Connor &amp; M.Campbell</t>
  </si>
  <si>
    <t>G.McKie &amp; J.Coward</t>
  </si>
  <si>
    <t>L.Brown &amp; M.Mander</t>
  </si>
  <si>
    <t>J.Stone &amp; M.Shea</t>
  </si>
  <si>
    <t>J.Parmley &amp; D.Lishman</t>
  </si>
  <si>
    <t>A.Warren &amp; T.Last</t>
  </si>
  <si>
    <t>Alma Road Social Club 'B'</t>
  </si>
  <si>
    <t>M.Evans &amp; P.Core</t>
  </si>
  <si>
    <t>R.Atkinson &amp; M.Hayhoe</t>
  </si>
  <si>
    <t>G.Yardley &amp; T.Last</t>
  </si>
  <si>
    <t>G.Ball &amp; R.Spicer</t>
  </si>
  <si>
    <t>P.Luker &amp; G.Allen</t>
  </si>
  <si>
    <t>J.Lampton &amp; J.James</t>
  </si>
  <si>
    <t>S.Clarke &amp; M.Sollitt</t>
  </si>
  <si>
    <t>G.McKie &amp; L.Cross</t>
  </si>
  <si>
    <t>P.Luker &amp; I.Dove</t>
  </si>
  <si>
    <t>M.Sollitt &amp; S.Clarke</t>
  </si>
  <si>
    <t>Alma Road Social Club</t>
  </si>
  <si>
    <t>P.Lambert &amp; S.Burke</t>
  </si>
  <si>
    <t>T.Parsons &amp; M.Sexton</t>
  </si>
  <si>
    <t>S.Hall &amp; N.Hopkins</t>
  </si>
  <si>
    <t>J.Briscomb &amp; A.Wakefield</t>
  </si>
  <si>
    <t>J.Elliott &amp; I.Dove</t>
  </si>
  <si>
    <t>K.O'Conner &amp; R.Ives</t>
  </si>
  <si>
    <t>B.Carter &amp; N.Price</t>
  </si>
  <si>
    <t>J.Mallion &amp; C.Fairbrother</t>
  </si>
  <si>
    <t>T.Ellner &amp; J.Anns</t>
  </si>
  <si>
    <t>D.Smith &amp; M.Carter</t>
  </si>
  <si>
    <t>P.Luker &amp; T.James</t>
  </si>
  <si>
    <t>G.Daniels &amp; P.Prince</t>
  </si>
  <si>
    <t>R.Proctor &amp; P.Bright</t>
  </si>
  <si>
    <t>N.Justice &amp; P.Luker</t>
  </si>
  <si>
    <t>I.Dove &amp; Clark</t>
  </si>
  <si>
    <t>Richardson &amp; Holton</t>
  </si>
  <si>
    <t>Gale &amp; Ash</t>
  </si>
  <si>
    <t xml:space="preserve">M.Loveridge &amp; D.Beldom </t>
  </si>
  <si>
    <t>G.Wilson &amp; N.McGarvey</t>
  </si>
  <si>
    <t>M.Tear &amp; J.Searle</t>
  </si>
  <si>
    <t>D.Gray &amp; M.Gamble</t>
  </si>
  <si>
    <t>L.Spinlow &amp; S.O'Connor</t>
  </si>
  <si>
    <t>B.Robinson &amp; P.Fountain</t>
  </si>
  <si>
    <t xml:space="preserve">TRIPLE CROWN </t>
  </si>
  <si>
    <t>Divison 2</t>
  </si>
  <si>
    <t>Not Contested</t>
  </si>
  <si>
    <t>Third Place</t>
  </si>
  <si>
    <t>FourthPlace</t>
  </si>
  <si>
    <t>Fifth Place</t>
  </si>
  <si>
    <t xml:space="preserve">Alma Road SC 'A' </t>
  </si>
  <si>
    <t>The Acre Bedouins</t>
  </si>
  <si>
    <t>Richings Park</t>
  </si>
  <si>
    <t xml:space="preserve">Three Horseshoes </t>
  </si>
  <si>
    <t>Old Windsor Club</t>
  </si>
  <si>
    <t>FOURS TOURNAMENT</t>
  </si>
  <si>
    <t>Division 2</t>
  </si>
  <si>
    <t>Division 3</t>
  </si>
  <si>
    <t>Liberl Lads</t>
  </si>
  <si>
    <t>The Royal Arrows A</t>
  </si>
  <si>
    <t>Crown Inn</t>
  </si>
  <si>
    <t>NWCA Bedouins</t>
  </si>
  <si>
    <t>Egham United Servs Club</t>
  </si>
  <si>
    <t>Egham United Servs '1'</t>
  </si>
  <si>
    <t>Egham United Servs '2'</t>
  </si>
  <si>
    <t>NWCA 'C' '1'</t>
  </si>
  <si>
    <t>NWCA 'C' '2'</t>
  </si>
  <si>
    <t>Eton Ex-servs Club</t>
  </si>
  <si>
    <t xml:space="preserve">Sara Lee Sports </t>
  </si>
  <si>
    <t xml:space="preserve">Alma Road SC 'C' </t>
  </si>
  <si>
    <t>Crooked Billett</t>
  </si>
  <si>
    <t xml:space="preserve">Duke of Connaught 'B' </t>
  </si>
  <si>
    <t>Prince Albert</t>
  </si>
  <si>
    <t>The Brickmould</t>
  </si>
  <si>
    <t xml:space="preserve">Duke of Connaught  </t>
  </si>
  <si>
    <t>DIVISIONAL CUP &amp; PLATE</t>
  </si>
  <si>
    <t>Cup Winners</t>
  </si>
  <si>
    <t>Cup Runners-up</t>
  </si>
  <si>
    <t>Plate Winners</t>
  </si>
  <si>
    <t>Plate Runners-up</t>
  </si>
  <si>
    <t>The Liberals</t>
  </si>
  <si>
    <t>The F ox &amp; Castle</t>
  </si>
  <si>
    <t>The Shamrocks</t>
  </si>
  <si>
    <t>Braywood Cricket Club</t>
  </si>
  <si>
    <t>The Chestnuts</t>
  </si>
  <si>
    <t>Britwell Ex-servicemens</t>
  </si>
  <si>
    <t>Egham United Services</t>
  </si>
  <si>
    <t>The Kings Head</t>
  </si>
  <si>
    <t>Alma Road Equals</t>
  </si>
  <si>
    <t>Alma Road Nomads</t>
  </si>
  <si>
    <t>NWCA 'D'</t>
  </si>
  <si>
    <t>Rose &amp; Crown (Slough)</t>
  </si>
  <si>
    <t>The Plough 'B'</t>
  </si>
  <si>
    <t>Alma Road 'S'</t>
  </si>
  <si>
    <t>Six Bells</t>
  </si>
  <si>
    <t>Alma Rd Team Tosh</t>
  </si>
  <si>
    <t>The Substitutes</t>
  </si>
  <si>
    <t>N.W.C.A. 'B'</t>
  </si>
  <si>
    <t>The Crown</t>
  </si>
  <si>
    <t>Earl of Cornwall</t>
  </si>
  <si>
    <t>Old Windsor Old Boys</t>
  </si>
  <si>
    <t>Old Windsor Treats</t>
  </si>
  <si>
    <t>Bricklayers Arms</t>
  </si>
  <si>
    <t>Alma Road Anchors</t>
  </si>
  <si>
    <t>N.W.C.A. 'A'</t>
  </si>
  <si>
    <t>Brass Ponies</t>
  </si>
  <si>
    <t>Drfiters OWWMC</t>
  </si>
  <si>
    <t>N.W.S.C.</t>
  </si>
  <si>
    <t>Alma Road Super Eight</t>
  </si>
  <si>
    <t>Garibaldi</t>
  </si>
  <si>
    <t>The George 'A'</t>
  </si>
  <si>
    <t>The George 'B'</t>
  </si>
  <si>
    <t>Britwell Eagles</t>
  </si>
  <si>
    <t>The Pickwick</t>
  </si>
  <si>
    <t>Windsor Ex-Servicemens</t>
  </si>
  <si>
    <t>Alma Road Sc 'C'</t>
  </si>
  <si>
    <t>Tower Arms</t>
  </si>
  <si>
    <t>The Maypole</t>
  </si>
  <si>
    <t xml:space="preserve">Winners </t>
  </si>
  <si>
    <t>Dedworth Arms</t>
  </si>
  <si>
    <t>The Wolf 'A'</t>
  </si>
  <si>
    <t>1986-92</t>
  </si>
  <si>
    <t>The Plough '8'</t>
  </si>
  <si>
    <t>1982-83</t>
  </si>
  <si>
    <t>1981-82</t>
  </si>
  <si>
    <t>The Willows 'Z'</t>
  </si>
  <si>
    <t>1980-81</t>
  </si>
  <si>
    <t>1979-80</t>
  </si>
  <si>
    <t>1978-79</t>
  </si>
  <si>
    <t>1977-78</t>
  </si>
  <si>
    <t>1976-77</t>
  </si>
  <si>
    <t>Holly Tree</t>
  </si>
  <si>
    <t>The Wheatsheaf</t>
  </si>
  <si>
    <t>Dels Boys</t>
  </si>
  <si>
    <t>Duke of Connaught 'A'</t>
  </si>
  <si>
    <t>Trooper 'A'</t>
  </si>
  <si>
    <t>The Green Man</t>
  </si>
  <si>
    <t>Wolf 'B'</t>
  </si>
  <si>
    <t>Conkers</t>
  </si>
  <si>
    <t>Prince Of Wales</t>
  </si>
  <si>
    <t>SECRETARIES CUP</t>
  </si>
  <si>
    <t>Stewart McKie</t>
  </si>
  <si>
    <t>Britwell Ex-Services</t>
  </si>
  <si>
    <t>Steve Hurt</t>
  </si>
  <si>
    <t>Ben Pardoe</t>
  </si>
  <si>
    <t>Jamie Frost</t>
  </si>
  <si>
    <t>Lynn Desouza</t>
  </si>
  <si>
    <t>Andy Warren</t>
  </si>
  <si>
    <t>Bruce Hanson</t>
  </si>
  <si>
    <t>Steve Harrison</t>
  </si>
  <si>
    <t>Robert Bocking</t>
  </si>
  <si>
    <t>Del Lawrance</t>
  </si>
  <si>
    <t>Jim Wilkie</t>
  </si>
  <si>
    <t>Mark Taylor</t>
  </si>
  <si>
    <t>Denis Parkin</t>
  </si>
  <si>
    <t>Steve Rowland</t>
  </si>
  <si>
    <t>M.SIMPSON</t>
  </si>
  <si>
    <t>Andy Veevers</t>
  </si>
  <si>
    <t>Jamie Devitt</t>
  </si>
  <si>
    <t>D.MASLIN</t>
  </si>
  <si>
    <t>D.ROBINSON</t>
  </si>
  <si>
    <t>Vansittart</t>
  </si>
  <si>
    <t>M.BRAME</t>
  </si>
  <si>
    <t>If anyone can oblige me with details of missing data, it would be appreciated</t>
  </si>
  <si>
    <t xml:space="preserve">SUMMER LEAGUE </t>
  </si>
  <si>
    <t>Courage Cup Winners</t>
  </si>
  <si>
    <t>Courage Cup Runners-Up</t>
  </si>
  <si>
    <t>Courage Shield Winners</t>
  </si>
  <si>
    <t>Courage Shield Runners-Up</t>
  </si>
  <si>
    <t>Burnham Working Mens Club</t>
  </si>
  <si>
    <t>The Dukes Rebels</t>
  </si>
  <si>
    <t>Burnham Boyz</t>
  </si>
  <si>
    <t>157 - Harry Deamer - The Royal Arrows 'A'</t>
  </si>
  <si>
    <t>The Plough</t>
  </si>
  <si>
    <t>153 - John Hall - The Royal Arrows 'A'</t>
  </si>
  <si>
    <t>134 - M Runham - Kings Head</t>
  </si>
  <si>
    <t>Britwell Ex-Servicemens</t>
  </si>
  <si>
    <t>158 - R.Barton - Colts 45's (Burnham RBL)</t>
  </si>
  <si>
    <t>Fathers &amp; Sons</t>
  </si>
  <si>
    <t>142 - A.Mastalko - Alpha Arms</t>
  </si>
  <si>
    <t>Racks Legends</t>
  </si>
  <si>
    <t>161 - T.Carton - Chalvey Dukes</t>
  </si>
  <si>
    <t>136 - J.McLean - Rose &amp; Crown (Stoke Poges)</t>
  </si>
  <si>
    <t>The Jolly Gardener</t>
  </si>
  <si>
    <t>164 - R.Collis - The Crown (Horton)</t>
  </si>
  <si>
    <t>130 - I.Dove - Chalvey Dukes</t>
  </si>
  <si>
    <t>167 - Jeff Mallion - Dog &amp; Pot</t>
  </si>
  <si>
    <t>170 - L.De Souza - Six Bells</t>
  </si>
  <si>
    <t>CHERRY PICKERS</t>
  </si>
  <si>
    <t>SARA LEE SPORTS</t>
  </si>
  <si>
    <t>ALMA RD OAP'S</t>
  </si>
  <si>
    <t>146 - R.Ives - Alma Rd OAP's</t>
  </si>
  <si>
    <t>HERNES OAK</t>
  </si>
  <si>
    <t>THE GEORGE 'A'</t>
  </si>
  <si>
    <t>STAG &amp; HOUNDS 'A'</t>
  </si>
  <si>
    <t>158 - R.Barton - Sara Lee Sports</t>
  </si>
  <si>
    <t>MITRE ARROWS</t>
  </si>
  <si>
    <t>CHALVEY DUKES</t>
  </si>
  <si>
    <t>143 - J.Williams - Chalvey Dukes</t>
  </si>
  <si>
    <t>BRITWELL EIGHT</t>
  </si>
  <si>
    <t>141 - D.Beckett - Six Bells</t>
  </si>
  <si>
    <t>THE MITRE</t>
  </si>
  <si>
    <t>130 - J.Bourke - Bexley Boozers</t>
  </si>
  <si>
    <t>129 - L.Deville - North Star</t>
  </si>
  <si>
    <t>CHALVEY WMC</t>
  </si>
  <si>
    <t>STAG &amp; HOUNDS</t>
  </si>
  <si>
    <t>148 - D.Brown - Berkshire Eight</t>
  </si>
  <si>
    <t>DUKE of CONNAUGHT 'B'</t>
  </si>
  <si>
    <t>ALMA WAYO</t>
  </si>
  <si>
    <t>DUKE of CONNAUGHT</t>
  </si>
  <si>
    <t>BEXLEY ARMS</t>
  </si>
  <si>
    <t>DUKES HEAD 'B'</t>
  </si>
  <si>
    <t>SHEPHERDS HUT</t>
  </si>
  <si>
    <t>CROOKED BILLET</t>
  </si>
  <si>
    <t>DOG &amp; POT</t>
  </si>
  <si>
    <t>THREE TUNS</t>
  </si>
  <si>
    <t>Mark Wheller</t>
  </si>
  <si>
    <t>Bob Sced</t>
  </si>
  <si>
    <t>Liam Runham</t>
  </si>
  <si>
    <t>S Marshall</t>
  </si>
  <si>
    <t>Frankie Runham</t>
  </si>
  <si>
    <t>Luker Kingsman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</si>
</sst>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
    <numFmt numFmtId="166" formatCode="[$-809]d\ mmmm\ yyyy;@"/>
  </numFmts>
  <fonts count="27" x14ac:knownFonts="1">
    <font>
      <sz val="10"/>
      <name val="Arial"/>
    </font>
    <font>
      <sz val="10"/>
      <name val="Arial"/>
      <family val="2"/>
    </font>
    <font>
      <b/>
      <sz val="10"/>
      <name val="Arial"/>
      <family val="2"/>
    </font>
    <font>
      <b/>
      <sz val="16"/>
      <name val="Arial"/>
      <family val="2"/>
    </font>
    <font>
      <sz val="10"/>
      <name val="Arial"/>
      <family val="2"/>
    </font>
    <font>
      <b/>
      <sz val="15"/>
      <name val="Arial"/>
      <family val="2"/>
    </font>
    <font>
      <u/>
      <sz val="10"/>
      <color indexed="12"/>
      <name val="Arial"/>
      <family val="2"/>
    </font>
    <font>
      <sz val="20"/>
      <name val="Marlett"/>
      <charset val="2"/>
    </font>
    <font>
      <b/>
      <sz val="12"/>
      <name val="Arial"/>
      <family val="2"/>
    </font>
    <font>
      <b/>
      <sz val="12"/>
      <name val="Lucida Calligraphy"/>
      <family val="4"/>
    </font>
    <font>
      <sz val="12"/>
      <name val="Arial"/>
      <family val="2"/>
    </font>
    <font>
      <sz val="8"/>
      <name val="Arial"/>
      <family val="2"/>
    </font>
    <font>
      <b/>
      <sz val="20"/>
      <name val="Arial"/>
      <family val="2"/>
    </font>
    <font>
      <b/>
      <sz val="18"/>
      <name val="Arial"/>
      <family val="2"/>
    </font>
    <font>
      <b/>
      <sz val="9"/>
      <name val="Arial"/>
      <family val="2"/>
    </font>
    <font>
      <b/>
      <sz val="22"/>
      <name val="Arial"/>
      <family val="2"/>
    </font>
    <font>
      <b/>
      <u/>
      <sz val="12"/>
      <color indexed="12"/>
      <name val="Arial"/>
      <family val="2"/>
    </font>
    <font>
      <b/>
      <sz val="11"/>
      <color theme="1"/>
      <name val="Calibri"/>
      <family val="2"/>
      <scheme val="minor"/>
    </font>
    <font>
      <sz val="11"/>
      <color theme="1"/>
      <name val="Arial"/>
      <family val="2"/>
    </font>
    <font>
      <b/>
      <sz val="11"/>
      <name val="Arial"/>
      <family val="2"/>
    </font>
    <font>
      <sz val="8"/>
      <name val="Arial"/>
      <family val="2"/>
    </font>
    <font>
      <b/>
      <sz val="16"/>
      <name val="Calibri"/>
      <family val="2"/>
      <scheme val="minor"/>
    </font>
    <font>
      <sz val="10"/>
      <name val="Calibri"/>
      <family val="2"/>
      <scheme val="minor"/>
    </font>
    <font>
      <b/>
      <sz val="14"/>
      <name val="Calibri"/>
      <family val="2"/>
      <scheme val="minor"/>
    </font>
    <font>
      <b/>
      <sz val="10"/>
      <name val="Calibri"/>
      <family val="2"/>
      <scheme val="minor"/>
    </font>
    <font>
      <b/>
      <sz val="14"/>
      <name val="Arial"/>
      <family val="2"/>
    </font>
    <font>
      <b/>
      <sz val="20"/>
      <name val="Brush Script MT"/>
      <family val="4"/>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61">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center"/>
    </xf>
    <xf numFmtId="0" fontId="4" fillId="0" borderId="0" xfId="0" applyFont="1"/>
    <xf numFmtId="0" fontId="0" fillId="0" borderId="1" xfId="0" applyBorder="1" applyAlignment="1">
      <alignment horizontal="center"/>
    </xf>
    <xf numFmtId="0" fontId="0" fillId="0" borderId="1" xfId="0" applyBorder="1"/>
    <xf numFmtId="0" fontId="5" fillId="0" borderId="0" xfId="0" applyFont="1" applyAlignment="1">
      <alignment horizontal="center"/>
    </xf>
    <xf numFmtId="0" fontId="4" fillId="0" borderId="0" xfId="0" applyFont="1" applyAlignment="1">
      <alignment horizontal="center"/>
    </xf>
    <xf numFmtId="0" fontId="1" fillId="0" borderId="0" xfId="0" applyFont="1"/>
    <xf numFmtId="0" fontId="2" fillId="0" borderId="1" xfId="0" applyFont="1" applyBorder="1" applyAlignment="1">
      <alignment vertical="center"/>
    </xf>
    <xf numFmtId="0" fontId="2" fillId="0" borderId="0" xfId="0" applyFont="1"/>
    <xf numFmtId="1" fontId="0" fillId="0" borderId="0" xfId="0" applyNumberFormat="1" applyAlignment="1">
      <alignment horizontal="center"/>
    </xf>
    <xf numFmtId="0" fontId="0" fillId="0" borderId="4"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Alignment="1">
      <alignment vertical="center"/>
    </xf>
    <xf numFmtId="0" fontId="4" fillId="0" borderId="0" xfId="0" applyFont="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12" fillId="0" borderId="0" xfId="0" applyFont="1" applyAlignment="1">
      <alignment horizont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0" borderId="3" xfId="0" applyFont="1" applyBorder="1" applyAlignment="1">
      <alignment horizontal="center" vertical="center"/>
    </xf>
    <xf numFmtId="0" fontId="13" fillId="0" borderId="0" xfId="0" applyFont="1" applyAlignment="1">
      <alignment horizontal="center"/>
    </xf>
    <xf numFmtId="0" fontId="12" fillId="0" borderId="0" xfId="0" applyFont="1"/>
    <xf numFmtId="16" fontId="0" fillId="0" borderId="0" xfId="0" applyNumberFormat="1"/>
    <xf numFmtId="0" fontId="5" fillId="0" borderId="0" xfId="0" applyFont="1" applyAlignment="1">
      <alignment vertical="center"/>
    </xf>
    <xf numFmtId="1" fontId="2" fillId="0" borderId="1"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2" fillId="0" borderId="0" xfId="0" applyFont="1" applyAlignment="1">
      <alignment vertical="center"/>
    </xf>
    <xf numFmtId="0" fontId="1" fillId="0" borderId="18" xfId="0" applyFont="1" applyBorder="1" applyAlignment="1">
      <alignment horizontal="center" vertical="center"/>
    </xf>
    <xf numFmtId="0" fontId="2" fillId="0" borderId="0" xfId="0" quotePrefix="1" applyFont="1" applyAlignment="1">
      <alignment vertical="center"/>
    </xf>
    <xf numFmtId="0" fontId="1" fillId="0" borderId="0" xfId="0" applyFont="1" applyAlignment="1">
      <alignment horizontal="left" vertical="center"/>
    </xf>
    <xf numFmtId="0" fontId="0" fillId="5" borderId="9" xfId="0" applyFill="1" applyBorder="1"/>
    <xf numFmtId="0" fontId="0" fillId="5" borderId="10" xfId="0" applyFill="1" applyBorder="1"/>
    <xf numFmtId="0" fontId="0" fillId="5" borderId="12" xfId="0" applyFill="1" applyBorder="1"/>
    <xf numFmtId="0" fontId="0" fillId="5" borderId="1" xfId="0" applyFill="1" applyBorder="1"/>
    <xf numFmtId="0" fontId="0" fillId="5" borderId="13" xfId="0" applyFill="1" applyBorder="1"/>
    <xf numFmtId="0" fontId="0" fillId="5" borderId="14" xfId="0" applyFill="1" applyBorder="1"/>
    <xf numFmtId="0" fontId="0" fillId="5" borderId="16" xfId="0" applyFill="1" applyBorder="1"/>
    <xf numFmtId="0" fontId="0" fillId="5" borderId="17" xfId="0" applyFill="1" applyBorder="1"/>
    <xf numFmtId="0" fontId="0" fillId="5" borderId="18" xfId="0" applyFill="1" applyBorder="1"/>
    <xf numFmtId="0" fontId="1" fillId="0" borderId="3" xfId="0" applyFont="1" applyBorder="1" applyAlignment="1">
      <alignment horizontal="center" vertical="center"/>
    </xf>
    <xf numFmtId="0" fontId="10"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8" xfId="0" applyFont="1" applyBorder="1" applyAlignment="1">
      <alignment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2" fillId="0" borderId="1" xfId="0" applyFont="1" applyBorder="1" applyAlignment="1">
      <alignment horizontal="center"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1" fillId="0" borderId="1" xfId="0" quotePrefix="1" applyFont="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center" vertical="center"/>
    </xf>
    <xf numFmtId="0" fontId="1" fillId="0" borderId="28" xfId="0" applyFont="1" applyBorder="1" applyAlignment="1">
      <alignment vertical="center"/>
    </xf>
    <xf numFmtId="0" fontId="1" fillId="0" borderId="28" xfId="0" applyFont="1" applyBorder="1" applyAlignment="1">
      <alignment horizontal="center" vertical="center"/>
    </xf>
    <xf numFmtId="0" fontId="1" fillId="0" borderId="27" xfId="0" applyFont="1" applyBorder="1" applyAlignment="1">
      <alignmen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 fillId="0" borderId="4" xfId="0" applyFont="1" applyBorder="1" applyAlignment="1">
      <alignment horizontal="center" vertical="center"/>
    </xf>
    <xf numFmtId="0" fontId="1" fillId="0" borderId="1" xfId="0" quotePrefix="1"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6" borderId="1" xfId="0" applyFont="1" applyFill="1" applyBorder="1" applyAlignment="1">
      <alignment horizontal="center" vertical="center"/>
    </xf>
    <xf numFmtId="1" fontId="0" fillId="0" borderId="0" xfId="0" applyNumberFormat="1" applyAlignment="1">
      <alignment horizontal="center" vertical="center"/>
    </xf>
    <xf numFmtId="0" fontId="0" fillId="0" borderId="1" xfId="0" applyBorder="1" applyAlignment="1">
      <alignment vertical="center"/>
    </xf>
    <xf numFmtId="15" fontId="0" fillId="0" borderId="1" xfId="0" applyNumberFormat="1" applyBorder="1" applyAlignment="1">
      <alignment horizontal="center" vertical="center"/>
    </xf>
    <xf numFmtId="16" fontId="1" fillId="0" borderId="0" xfId="0" applyNumberFormat="1" applyFont="1" applyAlignment="1">
      <alignment horizontal="center" vertical="center"/>
    </xf>
    <xf numFmtId="14" fontId="0" fillId="0" borderId="0" xfId="0" applyNumberFormat="1"/>
    <xf numFmtId="0" fontId="2" fillId="0" borderId="0" xfId="0" applyFont="1" applyAlignment="1">
      <alignment horizontal="center" vertical="center"/>
    </xf>
    <xf numFmtId="0" fontId="1"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0"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horizontal="center" vertical="center"/>
    </xf>
    <xf numFmtId="15" fontId="8" fillId="0" borderId="0" xfId="0" applyNumberFormat="1" applyFont="1" applyAlignment="1">
      <alignment vertical="center"/>
    </xf>
    <xf numFmtId="0" fontId="8" fillId="0" borderId="0" xfId="0" applyFont="1" applyAlignment="1">
      <alignment vertical="center"/>
    </xf>
    <xf numFmtId="0" fontId="10" fillId="0" borderId="1" xfId="0" applyFont="1" applyBorder="1" applyAlignment="1">
      <alignment vertical="center"/>
    </xf>
    <xf numFmtId="15" fontId="10" fillId="0" borderId="1" xfId="0" applyNumberFormat="1" applyFont="1" applyBorder="1" applyAlignment="1">
      <alignment vertical="center"/>
    </xf>
    <xf numFmtId="14"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164" fontId="1" fillId="0" borderId="0" xfId="0" applyNumberFormat="1" applyFont="1"/>
    <xf numFmtId="0" fontId="2" fillId="0" borderId="4" xfId="0" applyFont="1" applyBorder="1" applyAlignment="1">
      <alignment vertical="center"/>
    </xf>
    <xf numFmtId="0" fontId="2" fillId="0" borderId="5" xfId="0" applyFont="1" applyBorder="1" applyAlignment="1">
      <alignment vertical="center"/>
    </xf>
    <xf numFmtId="0" fontId="2" fillId="0" borderId="39" xfId="0" applyFont="1" applyBorder="1" applyAlignment="1">
      <alignment vertical="center"/>
    </xf>
    <xf numFmtId="0" fontId="17" fillId="0" borderId="0" xfId="0" applyFont="1" applyAlignment="1">
      <alignment horizontal="center" vertical="center"/>
    </xf>
    <xf numFmtId="165" fontId="0" fillId="0" borderId="1" xfId="0" applyNumberFormat="1" applyBorder="1" applyAlignment="1">
      <alignment horizontal="center" vertical="center"/>
    </xf>
    <xf numFmtId="0" fontId="8" fillId="0" borderId="0" xfId="0" applyFont="1"/>
    <xf numFmtId="0" fontId="1" fillId="0" borderId="0" xfId="0" applyFont="1" applyAlignment="1">
      <alignment horizontal="right" vertical="center"/>
    </xf>
    <xf numFmtId="0" fontId="2" fillId="0" borderId="0" xfId="0" applyFont="1" applyAlignment="1">
      <alignment horizontal="right"/>
    </xf>
    <xf numFmtId="0" fontId="1" fillId="0" borderId="0" xfId="0" applyFont="1" applyAlignment="1">
      <alignment horizontal="right"/>
    </xf>
    <xf numFmtId="0" fontId="1" fillId="6" borderId="1"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6" xfId="0" applyFont="1" applyFill="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5" borderId="12"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17" xfId="0" applyFont="1" applyFill="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8" xfId="0" applyFont="1" applyFill="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2" fillId="0" borderId="5" xfId="0" applyFont="1" applyBorder="1" applyAlignment="1">
      <alignment horizontal="center" vertical="center"/>
    </xf>
    <xf numFmtId="0" fontId="1" fillId="0" borderId="1" xfId="0" quotePrefix="1" applyFont="1" applyBorder="1" applyAlignment="1">
      <alignment horizontal="center" vertical="center"/>
    </xf>
    <xf numFmtId="0" fontId="1" fillId="0" borderId="0" xfId="0" applyFont="1" applyAlignment="1">
      <alignment horizontal="left"/>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vertical="center"/>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8" fillId="0" borderId="1" xfId="0" applyFont="1" applyBorder="1" applyAlignment="1">
      <alignment horizontal="center" vertical="center"/>
    </xf>
    <xf numFmtId="0" fontId="1" fillId="0" borderId="51" xfId="0" applyFont="1" applyBorder="1" applyAlignment="1">
      <alignment horizontal="center" vertical="center"/>
    </xf>
    <xf numFmtId="0" fontId="2" fillId="6" borderId="5" xfId="0" applyFont="1" applyFill="1" applyBorder="1" applyAlignment="1">
      <alignment horizontal="center" vertical="center"/>
    </xf>
    <xf numFmtId="15" fontId="1" fillId="0" borderId="1" xfId="0" applyNumberFormat="1" applyFont="1" applyBorder="1" applyAlignment="1">
      <alignment horizontal="center" vertical="center"/>
    </xf>
    <xf numFmtId="0" fontId="0" fillId="5" borderId="1" xfId="0" applyFill="1" applyBorder="1" applyAlignment="1">
      <alignment horizontal="center" vertical="center"/>
    </xf>
    <xf numFmtId="0" fontId="2" fillId="0" borderId="43" xfId="0" applyFont="1" applyBorder="1"/>
    <xf numFmtId="0" fontId="2" fillId="0" borderId="36" xfId="0" applyFont="1" applyBorder="1" applyAlignment="1">
      <alignment horizontal="center"/>
    </xf>
    <xf numFmtId="0" fontId="2" fillId="0" borderId="62" xfId="0" applyFont="1" applyBorder="1" applyAlignment="1">
      <alignment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0" fillId="0" borderId="43" xfId="0" applyBorder="1"/>
    <xf numFmtId="0" fontId="0" fillId="0" borderId="36" xfId="0" applyBorder="1"/>
    <xf numFmtId="0" fontId="2" fillId="0" borderId="47"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vertical="center"/>
    </xf>
    <xf numFmtId="1" fontId="1" fillId="0" borderId="1" xfId="0" applyNumberFormat="1" applyFont="1" applyBorder="1" applyAlignment="1">
      <alignment horizontal="center" vertical="center"/>
    </xf>
    <xf numFmtId="0" fontId="2" fillId="0" borderId="0" xfId="0" applyFont="1" applyAlignment="1">
      <alignment horizontal="left" vertical="center"/>
    </xf>
    <xf numFmtId="1" fontId="2" fillId="0" borderId="3"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 fillId="0" borderId="48" xfId="0" applyFont="1" applyBorder="1" applyAlignment="1">
      <alignment vertical="center"/>
    </xf>
    <xf numFmtId="0" fontId="2" fillId="5" borderId="22" xfId="0" applyFont="1" applyFill="1" applyBorder="1" applyAlignment="1">
      <alignment horizontal="center" vertical="center"/>
    </xf>
    <xf numFmtId="0" fontId="2" fillId="7" borderId="22" xfId="0" applyFont="1" applyFill="1" applyBorder="1" applyAlignment="1">
      <alignment horizontal="center" vertical="center"/>
    </xf>
    <xf numFmtId="1" fontId="1" fillId="0" borderId="3" xfId="0" applyNumberFormat="1" applyFont="1" applyBorder="1" applyAlignment="1">
      <alignment horizontal="center" vertical="center"/>
    </xf>
    <xf numFmtId="1" fontId="2" fillId="7" borderId="3" xfId="0" applyNumberFormat="1" applyFont="1" applyFill="1" applyBorder="1" applyAlignment="1">
      <alignment horizontal="center" vertical="center"/>
    </xf>
    <xf numFmtId="0" fontId="0" fillId="0" borderId="34" xfId="0" applyBorder="1" applyAlignment="1">
      <alignment horizontal="center"/>
    </xf>
    <xf numFmtId="1" fontId="2" fillId="0" borderId="0" xfId="0" applyNumberFormat="1" applyFont="1" applyAlignment="1">
      <alignment horizontal="center" vertical="center"/>
    </xf>
    <xf numFmtId="0" fontId="2" fillId="0" borderId="21" xfId="0" applyFont="1" applyBorder="1" applyAlignment="1">
      <alignment horizontal="left" vertical="center"/>
    </xf>
    <xf numFmtId="0" fontId="1" fillId="0" borderId="48" xfId="0" applyFont="1" applyBorder="1" applyAlignment="1">
      <alignment horizontal="left" vertical="center"/>
    </xf>
    <xf numFmtId="0" fontId="0" fillId="0" borderId="39" xfId="0" applyBorder="1"/>
    <xf numFmtId="0" fontId="1" fillId="0" borderId="39" xfId="0" applyFont="1" applyBorder="1" applyAlignment="1">
      <alignment horizontal="center" vertical="center"/>
    </xf>
    <xf numFmtId="0" fontId="8" fillId="0" borderId="62" xfId="0" applyFont="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center"/>
    </xf>
    <xf numFmtId="0" fontId="14" fillId="0" borderId="5" xfId="0" applyFont="1" applyBorder="1" applyAlignment="1">
      <alignment vertical="top"/>
    </xf>
    <xf numFmtId="0" fontId="14" fillId="0" borderId="67" xfId="0" applyFont="1" applyBorder="1" applyAlignment="1">
      <alignment vertical="top"/>
    </xf>
    <xf numFmtId="0" fontId="8" fillId="0" borderId="62" xfId="0" applyFont="1" applyBorder="1" applyAlignment="1">
      <alignment horizontal="center"/>
    </xf>
    <xf numFmtId="0" fontId="18" fillId="0" borderId="43" xfId="0" applyFont="1" applyBorder="1"/>
    <xf numFmtId="0" fontId="18" fillId="0" borderId="0" xfId="0" applyFont="1"/>
    <xf numFmtId="0" fontId="18" fillId="0" borderId="36" xfId="0" applyFont="1" applyBorder="1"/>
    <xf numFmtId="0" fontId="1" fillId="0" borderId="0" xfId="0" quotePrefix="1" applyFont="1" applyAlignment="1">
      <alignment horizontal="center" vertical="center"/>
    </xf>
    <xf numFmtId="0" fontId="2" fillId="0" borderId="0" xfId="0" applyFont="1" applyAlignment="1">
      <alignment horizontal="left"/>
    </xf>
    <xf numFmtId="0" fontId="1" fillId="0" borderId="6" xfId="0" applyFont="1" applyBorder="1" applyAlignment="1">
      <alignment horizontal="center" vertic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0" xfId="0" applyFont="1" applyFill="1" applyAlignment="1">
      <alignment horizontal="center"/>
    </xf>
    <xf numFmtId="9" fontId="1" fillId="0" borderId="0" xfId="0" applyNumberFormat="1" applyFont="1"/>
    <xf numFmtId="0" fontId="1" fillId="2" borderId="0" xfId="0" applyFont="1" applyFill="1" applyAlignment="1">
      <alignment horizontal="center" vertical="center"/>
    </xf>
    <xf numFmtId="1" fontId="1" fillId="0" borderId="0" xfId="0" applyNumberFormat="1" applyFont="1" applyAlignment="1">
      <alignment horizontal="center"/>
    </xf>
    <xf numFmtId="9" fontId="21" fillId="0" borderId="0" xfId="0" applyNumberFormat="1" applyFont="1" applyAlignment="1">
      <alignment horizontal="center"/>
    </xf>
    <xf numFmtId="0" fontId="22" fillId="0" borderId="0" xfId="0" applyFont="1"/>
    <xf numFmtId="0" fontId="23" fillId="0" borderId="0" xfId="0" applyFont="1" applyAlignment="1">
      <alignment horizontal="center"/>
    </xf>
    <xf numFmtId="0" fontId="24" fillId="0" borderId="0" xfId="0" applyFont="1"/>
    <xf numFmtId="0" fontId="24" fillId="0" borderId="0" xfId="0" applyFont="1" applyAlignment="1">
      <alignment horizont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xf>
    <xf numFmtId="0" fontId="0" fillId="0" borderId="6" xfId="0" applyBorder="1" applyAlignment="1">
      <alignment horizontal="center" vertical="center"/>
    </xf>
    <xf numFmtId="0" fontId="0" fillId="6" borderId="1" xfId="0" applyFill="1" applyBorder="1" applyAlignment="1">
      <alignment horizontal="center" vertical="center"/>
    </xf>
    <xf numFmtId="1" fontId="0" fillId="0" borderId="1" xfId="0" applyNumberFormat="1" applyBorder="1" applyAlignment="1">
      <alignment horizontal="center" vertical="center"/>
    </xf>
    <xf numFmtId="0" fontId="25" fillId="0" borderId="31" xfId="0" applyFont="1" applyBorder="1" applyAlignment="1">
      <alignment horizontal="center" vertical="center"/>
    </xf>
    <xf numFmtId="16" fontId="2" fillId="0" borderId="0" xfId="0" applyNumberFormat="1" applyFont="1" applyAlignment="1">
      <alignment horizontal="center" vertical="center"/>
    </xf>
    <xf numFmtId="1" fontId="0" fillId="0" borderId="4" xfId="0" applyNumberFormat="1" applyBorder="1" applyAlignment="1">
      <alignment horizontal="center" vertical="center"/>
    </xf>
    <xf numFmtId="0" fontId="0" fillId="0" borderId="5" xfId="0" quotePrefix="1" applyBorder="1" applyAlignment="1">
      <alignment horizontal="center" vertical="center"/>
    </xf>
    <xf numFmtId="1" fontId="0" fillId="0" borderId="6" xfId="0" applyNumberFormat="1" applyBorder="1" applyAlignment="1">
      <alignment horizontal="center" vertical="center"/>
    </xf>
    <xf numFmtId="0" fontId="0" fillId="0" borderId="1" xfId="0" applyBorder="1" applyAlignment="1">
      <alignment horizontal="left"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1" fontId="0" fillId="4" borderId="4" xfId="0" applyNumberFormat="1" applyFill="1" applyBorder="1" applyAlignment="1">
      <alignment horizontal="center" vertical="center"/>
    </xf>
    <xf numFmtId="1" fontId="0" fillId="4" borderId="6"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1" fillId="0" borderId="8" xfId="0" applyFont="1" applyBorder="1" applyAlignment="1">
      <alignment horizontal="center"/>
    </xf>
    <xf numFmtId="0" fontId="21" fillId="0" borderId="39" xfId="0" applyFont="1" applyBorder="1" applyAlignment="1">
      <alignment horizontal="center"/>
    </xf>
    <xf numFmtId="0" fontId="21" fillId="0" borderId="7" xfId="0" applyFont="1" applyBorder="1" applyAlignment="1">
      <alignment horizontal="center"/>
    </xf>
    <xf numFmtId="0" fontId="25" fillId="0" borderId="31"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8" fillId="0" borderId="0" xfId="0" applyFont="1" applyAlignment="1">
      <alignment horizontal="center" vertical="center"/>
    </xf>
    <xf numFmtId="15"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6" fillId="0" borderId="4" xfId="1" applyFont="1" applyBorder="1" applyAlignment="1" applyProtection="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16" fontId="2" fillId="0" borderId="4" xfId="0" applyNumberFormat="1" applyFont="1" applyBorder="1" applyAlignment="1">
      <alignment horizontal="center"/>
    </xf>
    <xf numFmtId="16" fontId="2" fillId="0" borderId="6" xfId="0" applyNumberFormat="1"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14" fontId="2" fillId="0" borderId="1" xfId="0" applyNumberFormat="1" applyFont="1" applyBorder="1" applyAlignment="1">
      <alignment horizontal="center" vertical="center"/>
    </xf>
    <xf numFmtId="0" fontId="2" fillId="0" borderId="40" xfId="0" applyFont="1" applyBorder="1" applyAlignment="1">
      <alignment horizontal="center" vertical="center"/>
    </xf>
    <xf numFmtId="0" fontId="1" fillId="0" borderId="0" xfId="0" applyFont="1" applyAlignment="1">
      <alignment horizont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15" fillId="0" borderId="52" xfId="0" applyFont="1" applyBorder="1" applyAlignment="1">
      <alignment horizontal="center" vertical="center"/>
    </xf>
    <xf numFmtId="0" fontId="15" fillId="0" borderId="54" xfId="0" applyFont="1" applyBorder="1" applyAlignment="1">
      <alignment horizontal="center" vertical="center"/>
    </xf>
    <xf numFmtId="0" fontId="15" fillId="0" borderId="56" xfId="0" applyFont="1" applyBorder="1" applyAlignment="1">
      <alignment horizontal="center" vertical="center"/>
    </xf>
    <xf numFmtId="0" fontId="15" fillId="0" borderId="53"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2" fillId="0" borderId="9" xfId="0" applyFont="1" applyBorder="1" applyAlignment="1">
      <alignment vertical="center" wrapText="1"/>
    </xf>
    <xf numFmtId="0" fontId="26" fillId="0" borderId="9"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4" xfId="0" applyFont="1" applyBorder="1" applyAlignment="1">
      <alignment horizontal="center" vertical="center" textRotation="255"/>
    </xf>
    <xf numFmtId="0" fontId="12" fillId="0" borderId="49" xfId="0" applyFont="1" applyBorder="1" applyAlignment="1">
      <alignment horizontal="center" vertical="center"/>
    </xf>
    <xf numFmtId="0" fontId="12" fillId="0" borderId="5" xfId="0" applyFont="1" applyBorder="1" applyAlignment="1">
      <alignment horizontal="center" vertical="center"/>
    </xf>
    <xf numFmtId="0" fontId="12" fillId="0" borderId="45"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52" xfId="0" applyFont="1" applyBorder="1" applyAlignment="1">
      <alignment vertical="center" wrapText="1"/>
    </xf>
    <xf numFmtId="0" fontId="12" fillId="0" borderId="54" xfId="0" applyFont="1" applyBorder="1" applyAlignment="1">
      <alignment vertical="center" wrapText="1"/>
    </xf>
    <xf numFmtId="0" fontId="12" fillId="0" borderId="48" xfId="0" applyFont="1" applyBorder="1" applyAlignment="1">
      <alignment vertical="center" wrapText="1"/>
    </xf>
    <xf numFmtId="0" fontId="26" fillId="0" borderId="52"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48" xfId="0" applyFont="1" applyBorder="1" applyAlignment="1">
      <alignment horizontal="center" vertical="center" wrapText="1"/>
    </xf>
    <xf numFmtId="0" fontId="12" fillId="0" borderId="47" xfId="0" applyFont="1" applyBorder="1" applyAlignment="1">
      <alignment vertical="center" wrapText="1"/>
    </xf>
    <xf numFmtId="0" fontId="12" fillId="0" borderId="56" xfId="0" applyFont="1" applyBorder="1" applyAlignment="1">
      <alignment vertical="center" wrapText="1"/>
    </xf>
    <xf numFmtId="0" fontId="26" fillId="0" borderId="47" xfId="0" applyFont="1" applyBorder="1" applyAlignment="1">
      <alignment horizontal="center" vertical="center" wrapText="1"/>
    </xf>
    <xf numFmtId="0" fontId="26" fillId="0" borderId="56" xfId="0" applyFont="1" applyBorder="1" applyAlignment="1">
      <alignment horizontal="center" vertical="center" wrapText="1"/>
    </xf>
    <xf numFmtId="0" fontId="15" fillId="0" borderId="65" xfId="0" applyFont="1" applyBorder="1" applyAlignment="1">
      <alignment horizontal="center" vertical="center"/>
    </xf>
    <xf numFmtId="0" fontId="15" fillId="0" borderId="49" xfId="0" applyFont="1" applyBorder="1" applyAlignment="1">
      <alignment horizontal="center" vertical="center"/>
    </xf>
    <xf numFmtId="0" fontId="15" fillId="0" borderId="66" xfId="0" applyFont="1" applyBorder="1" applyAlignment="1">
      <alignment horizontal="center" vertical="center"/>
    </xf>
    <xf numFmtId="0" fontId="2" fillId="0" borderId="5" xfId="0" applyFont="1" applyBorder="1" applyAlignment="1">
      <alignment horizontal="center"/>
    </xf>
    <xf numFmtId="0" fontId="2" fillId="0" borderId="8" xfId="0" applyFont="1" applyBorder="1" applyAlignment="1">
      <alignment horizontal="left" vertical="center"/>
    </xf>
    <xf numFmtId="0" fontId="2" fillId="0" borderId="39" xfId="0" applyFont="1" applyBorder="1" applyAlignment="1">
      <alignment horizontal="left" vertical="center"/>
    </xf>
    <xf numFmtId="0" fontId="2" fillId="0" borderId="31" xfId="0" applyFont="1" applyBorder="1" applyAlignment="1">
      <alignment horizontal="left" vertical="center"/>
    </xf>
    <xf numFmtId="0" fontId="2" fillId="0" borderId="40" xfId="0" applyFont="1" applyBorder="1" applyAlignment="1">
      <alignment horizontal="left" vertical="center"/>
    </xf>
    <xf numFmtId="0" fontId="2" fillId="0" borderId="7" xfId="0" applyFont="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63" xfId="0" applyFont="1" applyBorder="1" applyAlignment="1">
      <alignment horizontal="center" vertical="center"/>
    </xf>
    <xf numFmtId="0" fontId="2" fillId="0" borderId="31" xfId="0" applyFont="1" applyBorder="1" applyAlignment="1">
      <alignment horizontal="center" vertical="center"/>
    </xf>
    <xf numFmtId="0" fontId="2" fillId="0" borderId="64" xfId="0" applyFont="1" applyBorder="1" applyAlignment="1">
      <alignment horizontal="center" vertical="center"/>
    </xf>
    <xf numFmtId="0" fontId="8" fillId="0" borderId="2" xfId="0" applyFont="1" applyBorder="1" applyAlignment="1">
      <alignment horizontal="left" vertical="top"/>
    </xf>
    <xf numFmtId="0" fontId="8" fillId="0" borderId="50" xfId="0" applyFont="1" applyBorder="1" applyAlignment="1">
      <alignment horizontal="left" vertical="top"/>
    </xf>
    <xf numFmtId="0" fontId="8" fillId="0" borderId="3" xfId="0" applyFont="1" applyBorder="1" applyAlignment="1">
      <alignment horizontal="left" vertical="top"/>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1" xfId="0" applyFont="1" applyBorder="1" applyAlignment="1">
      <alignment horizontal="center" vertical="center"/>
    </xf>
    <xf numFmtId="0" fontId="8" fillId="0" borderId="47" xfId="0" applyFont="1" applyBorder="1" applyAlignment="1">
      <alignment horizontal="left" vertical="top"/>
    </xf>
    <xf numFmtId="0" fontId="8" fillId="0" borderId="54" xfId="0" applyFont="1" applyBorder="1" applyAlignment="1">
      <alignment horizontal="left" vertical="top"/>
    </xf>
    <xf numFmtId="0" fontId="12" fillId="0" borderId="39"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8" xfId="0" applyFont="1" applyBorder="1" applyAlignment="1">
      <alignment horizontal="center" vertical="center"/>
    </xf>
    <xf numFmtId="0" fontId="8" fillId="0" borderId="48" xfId="0" applyFont="1" applyBorder="1" applyAlignment="1">
      <alignment horizontal="left" vertical="top"/>
    </xf>
    <xf numFmtId="0" fontId="2" fillId="0" borderId="62" xfId="0" applyFont="1" applyBorder="1" applyAlignment="1">
      <alignment horizontal="left" vertical="center"/>
    </xf>
    <xf numFmtId="0" fontId="0" fillId="0" borderId="5" xfId="0" applyBorder="1" applyAlignment="1">
      <alignment horizontal="lef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6" xfId="0" applyBorder="1" applyAlignment="1">
      <alignment horizontal="left" vertical="center"/>
    </xf>
    <xf numFmtId="0" fontId="8" fillId="0" borderId="8" xfId="0" applyFont="1" applyBorder="1" applyAlignment="1">
      <alignment horizontal="left" vertical="top" wrapText="1"/>
    </xf>
    <xf numFmtId="0" fontId="8" fillId="0" borderId="39" xfId="0" applyFont="1" applyBorder="1" applyAlignment="1">
      <alignment horizontal="left" vertical="top" wrapText="1"/>
    </xf>
    <xf numFmtId="0" fontId="8" fillId="0" borderId="7" xfId="0" applyFont="1" applyBorder="1" applyAlignment="1">
      <alignment horizontal="left" vertical="top" wrapText="1"/>
    </xf>
    <xf numFmtId="0" fontId="8" fillId="0" borderId="31"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14" fontId="15" fillId="0" borderId="8" xfId="0" applyNumberFormat="1" applyFont="1" applyBorder="1" applyAlignment="1">
      <alignment horizontal="center" vertical="center"/>
    </xf>
    <xf numFmtId="0" fontId="15" fillId="0" borderId="39" xfId="0" applyFont="1" applyBorder="1" applyAlignment="1">
      <alignment horizontal="center" vertical="center"/>
    </xf>
    <xf numFmtId="0" fontId="15" fillId="0" borderId="63" xfId="0" applyFont="1" applyBorder="1" applyAlignment="1">
      <alignment horizontal="center" vertical="center"/>
    </xf>
    <xf numFmtId="0" fontId="15" fillId="0" borderId="31" xfId="0" applyFont="1" applyBorder="1" applyAlignment="1">
      <alignment horizontal="center" vertical="center"/>
    </xf>
    <xf numFmtId="0" fontId="15" fillId="0" borderId="40" xfId="0" applyFont="1" applyBorder="1" applyAlignment="1">
      <alignment horizontal="center" vertical="center"/>
    </xf>
    <xf numFmtId="0" fontId="15" fillId="0" borderId="64" xfId="0" applyFont="1" applyBorder="1" applyAlignment="1">
      <alignment horizontal="center" vertical="center"/>
    </xf>
    <xf numFmtId="0" fontId="8" fillId="0" borderId="8" xfId="0" applyFont="1" applyBorder="1" applyAlignment="1">
      <alignment horizontal="left" vertical="top"/>
    </xf>
    <xf numFmtId="0" fontId="8" fillId="0" borderId="39" xfId="0" applyFont="1" applyBorder="1" applyAlignment="1">
      <alignment horizontal="left" vertical="top"/>
    </xf>
    <xf numFmtId="0" fontId="8" fillId="0" borderId="7" xfId="0" applyFont="1" applyBorder="1" applyAlignment="1">
      <alignment horizontal="left" vertical="top"/>
    </xf>
    <xf numFmtId="0" fontId="8" fillId="0" borderId="31" xfId="0" applyFont="1" applyBorder="1" applyAlignment="1">
      <alignment horizontal="left" vertical="top"/>
    </xf>
    <xf numFmtId="0" fontId="8" fillId="0" borderId="40" xfId="0" applyFont="1" applyBorder="1" applyAlignment="1">
      <alignment horizontal="left" vertical="top"/>
    </xf>
    <xf numFmtId="0" fontId="8" fillId="0" borderId="41" xfId="0" applyFont="1" applyBorder="1" applyAlignment="1">
      <alignment horizontal="left" vertical="top"/>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0" fillId="0" borderId="58" xfId="0" applyBorder="1" applyAlignment="1">
      <alignment horizontal="center"/>
    </xf>
    <xf numFmtId="0" fontId="9" fillId="0" borderId="12" xfId="0" applyFont="1" applyBorder="1" applyAlignment="1">
      <alignment vertical="center"/>
    </xf>
    <xf numFmtId="0" fontId="9" fillId="0" borderId="13" xfId="0" applyFont="1" applyBorder="1" applyAlignment="1">
      <alignment vertical="center"/>
    </xf>
    <xf numFmtId="0" fontId="0" fillId="0" borderId="1" xfId="0" applyBorder="1" applyAlignment="1">
      <alignment horizontal="center" vertical="center"/>
    </xf>
    <xf numFmtId="0" fontId="0" fillId="0" borderId="14" xfId="0" applyBorder="1" applyAlignment="1">
      <alignment horizontal="center" vertical="center"/>
    </xf>
    <xf numFmtId="0" fontId="9" fillId="0" borderId="9" xfId="0" applyFont="1" applyBorder="1" applyAlignment="1">
      <alignment vertical="center"/>
    </xf>
    <xf numFmtId="0" fontId="0" fillId="0" borderId="10" xfId="0" applyBorder="1" applyAlignment="1">
      <alignment horizontal="center" vertical="center"/>
    </xf>
    <xf numFmtId="0" fontId="0" fillId="0" borderId="49" xfId="0" applyBorder="1" applyAlignment="1">
      <alignment horizontal="center"/>
    </xf>
    <xf numFmtId="0" fontId="0" fillId="0" borderId="5" xfId="0" applyBorder="1" applyAlignment="1">
      <alignment horizontal="center"/>
    </xf>
    <xf numFmtId="0" fontId="0" fillId="0" borderId="45"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14" fontId="12" fillId="0" borderId="8" xfId="0" applyNumberFormat="1" applyFont="1" applyBorder="1" applyAlignment="1">
      <alignment horizontal="center" vertical="center"/>
    </xf>
    <xf numFmtId="0" fontId="2" fillId="6" borderId="62" xfId="0" applyFont="1" applyFill="1" applyBorder="1" applyAlignment="1">
      <alignment horizontal="left" vertical="center"/>
    </xf>
    <xf numFmtId="0" fontId="0" fillId="6" borderId="5" xfId="0" applyFill="1" applyBorder="1" applyAlignment="1">
      <alignment horizontal="left"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0" borderId="67" xfId="0" applyFont="1" applyBorder="1" applyAlignment="1">
      <alignment horizontal="center" vertical="center"/>
    </xf>
    <xf numFmtId="0" fontId="2" fillId="6" borderId="5" xfId="0" applyFont="1" applyFill="1" applyBorder="1" applyAlignment="1">
      <alignment horizontal="left" vertical="center"/>
    </xf>
    <xf numFmtId="0" fontId="0" fillId="0" borderId="22" xfId="0" applyBorder="1" applyAlignment="1">
      <alignment horizontal="center" vertic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9" fillId="0" borderId="21" xfId="0" applyFont="1" applyBorder="1" applyAlignment="1">
      <alignment vertical="center"/>
    </xf>
    <xf numFmtId="0" fontId="0" fillId="0" borderId="23" xfId="0" applyBorder="1" applyAlignment="1">
      <alignment horizontal="center"/>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14" fontId="13" fillId="0" borderId="8" xfId="0" applyNumberFormat="1" applyFont="1" applyBorder="1" applyAlignment="1">
      <alignment horizontal="center" vertical="top"/>
    </xf>
    <xf numFmtId="0" fontId="13" fillId="0" borderId="39" xfId="0" applyFont="1" applyBorder="1" applyAlignment="1">
      <alignment horizontal="center" vertical="top"/>
    </xf>
    <xf numFmtId="0" fontId="13" fillId="0" borderId="63" xfId="0" applyFont="1" applyBorder="1" applyAlignment="1">
      <alignment horizontal="center" vertical="top"/>
    </xf>
    <xf numFmtId="0" fontId="13" fillId="0" borderId="31" xfId="0" applyFont="1" applyBorder="1" applyAlignment="1">
      <alignment horizontal="center" vertical="top"/>
    </xf>
    <xf numFmtId="0" fontId="13" fillId="0" borderId="40" xfId="0" applyFont="1" applyBorder="1" applyAlignment="1">
      <alignment horizontal="center" vertical="top"/>
    </xf>
    <xf numFmtId="0" fontId="13" fillId="0" borderId="64" xfId="0" applyFont="1" applyBorder="1" applyAlignment="1">
      <alignment horizontal="center" vertical="top"/>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3" fillId="0" borderId="63" xfId="0" applyFont="1" applyBorder="1" applyAlignment="1">
      <alignment horizontal="center" vertical="center"/>
    </xf>
    <xf numFmtId="0" fontId="13" fillId="0" borderId="31" xfId="0" applyFont="1" applyBorder="1" applyAlignment="1">
      <alignment horizontal="center" vertical="center"/>
    </xf>
    <xf numFmtId="0" fontId="13" fillId="0" borderId="40" xfId="0" applyFont="1" applyBorder="1" applyAlignment="1">
      <alignment horizontal="center" vertical="center"/>
    </xf>
    <xf numFmtId="0" fontId="13" fillId="0" borderId="64" xfId="0" applyFont="1" applyBorder="1" applyAlignment="1">
      <alignment horizontal="center" vertical="center"/>
    </xf>
    <xf numFmtId="0" fontId="14" fillId="0" borderId="8" xfId="0" applyFont="1" applyBorder="1" applyAlignment="1">
      <alignment horizontal="center" vertical="top"/>
    </xf>
    <xf numFmtId="0" fontId="14" fillId="0" borderId="39" xfId="0" applyFont="1" applyBorder="1" applyAlignment="1">
      <alignment horizontal="center" vertical="top"/>
    </xf>
    <xf numFmtId="0" fontId="14" fillId="0" borderId="63" xfId="0" applyFont="1" applyBorder="1" applyAlignment="1">
      <alignment horizontal="center" vertical="top"/>
    </xf>
    <xf numFmtId="0" fontId="14" fillId="0" borderId="31" xfId="0" applyFont="1" applyBorder="1" applyAlignment="1">
      <alignment horizontal="center" vertical="top"/>
    </xf>
    <xf numFmtId="0" fontId="14" fillId="0" borderId="40" xfId="0" applyFont="1" applyBorder="1" applyAlignment="1">
      <alignment horizontal="center" vertical="top"/>
    </xf>
    <xf numFmtId="0" fontId="14" fillId="0" borderId="64" xfId="0" applyFont="1" applyBorder="1" applyAlignment="1">
      <alignment horizontal="center" vertical="top"/>
    </xf>
    <xf numFmtId="0" fontId="15" fillId="0" borderId="65" xfId="0" applyFont="1" applyBorder="1" applyAlignment="1">
      <alignment horizontal="right" vertical="center"/>
    </xf>
    <xf numFmtId="0" fontId="15" fillId="0" borderId="49" xfId="0" applyFont="1" applyBorder="1" applyAlignment="1">
      <alignment horizontal="right" vertical="center"/>
    </xf>
    <xf numFmtId="0" fontId="15" fillId="0" borderId="66"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0" fillId="0" borderId="4"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8" fillId="0" borderId="0" xfId="0" applyFont="1" applyAlignment="1">
      <alignment horizontal="center" vertical="center" wrapText="1"/>
    </xf>
    <xf numFmtId="0" fontId="10" fillId="0" borderId="0" xfId="0" applyFont="1" applyAlignment="1">
      <alignment horizontal="left" vertical="center"/>
    </xf>
    <xf numFmtId="166" fontId="2" fillId="0" borderId="0" xfId="0" applyNumberFormat="1" applyFont="1" applyAlignment="1">
      <alignment horizontal="center"/>
    </xf>
    <xf numFmtId="0" fontId="8" fillId="0" borderId="0" xfId="0" applyFont="1" applyAlignment="1">
      <alignment horizontal="center"/>
    </xf>
    <xf numFmtId="0" fontId="1" fillId="0" borderId="9" xfId="0" applyFont="1" applyBorder="1" applyAlignment="1">
      <alignment horizontal="center" vertical="center"/>
    </xf>
    <xf numFmtId="0" fontId="1" fillId="0" borderId="47" xfId="0" applyFont="1" applyBorder="1" applyAlignment="1">
      <alignment horizontal="center" vertical="center"/>
    </xf>
    <xf numFmtId="0" fontId="1" fillId="0" borderId="29"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1" fillId="0" borderId="46" xfId="0" applyFont="1" applyBorder="1" applyAlignment="1">
      <alignment horizontal="center" vertical="center" wrapText="1" shrinkToFi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51" xfId="0" applyFont="1" applyBorder="1" applyAlignment="1">
      <alignment horizontal="center" vertical="center"/>
    </xf>
    <xf numFmtId="0" fontId="1" fillId="0" borderId="13" xfId="0" applyFont="1" applyBorder="1" applyAlignment="1">
      <alignment horizontal="center" vertical="center"/>
    </xf>
    <xf numFmtId="0" fontId="12" fillId="0" borderId="0" xfId="0" applyFont="1" applyAlignment="1">
      <alignment horizontal="center"/>
    </xf>
    <xf numFmtId="0" fontId="1" fillId="0" borderId="48"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1" fillId="0" borderId="5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0" borderId="0" xfId="0" applyFont="1" applyAlignment="1">
      <alignment horizontal="center"/>
    </xf>
  </cellXfs>
  <cellStyles count="2">
    <cellStyle name="Hyperlink" xfId="1" builtinId="8"/>
    <cellStyle name="Normal" xfId="0" builtinId="0"/>
  </cellStyles>
  <dxfs count="30">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border>
    </dxf>
    <dxf>
      <font>
        <color rgb="FFFF0000"/>
      </font>
      <fill>
        <patternFill>
          <bgColor theme="9" tint="0.79998168889431442"/>
        </patternFill>
      </fill>
      <border>
        <left style="thin">
          <color rgb="FFFF0000"/>
        </left>
        <right style="thin">
          <color rgb="FFFF0000"/>
        </right>
        <top style="thin">
          <color rgb="FFFF0000"/>
        </top>
        <bottom style="thin">
          <color rgb="FFFF0000"/>
        </bottom>
      </border>
    </dxf>
    <dxf>
      <font>
        <color rgb="FF7030A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strike val="0"/>
        <color theme="1"/>
      </font>
      <fill>
        <patternFill>
          <bgColor theme="0" tint="-0.24994659260841701"/>
        </patternFill>
      </fill>
    </dxf>
    <dxf>
      <font>
        <b/>
        <i val="0"/>
        <strike val="0"/>
        <color theme="0"/>
      </font>
      <fill>
        <patternFill>
          <bgColor rgb="FFFF0000"/>
        </patternFill>
      </fill>
    </dxf>
    <dxf>
      <font>
        <b/>
        <i val="0"/>
        <strike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strike val="0"/>
        <color theme="0"/>
      </font>
      <fill>
        <patternFill>
          <bgColor rgb="FFFF0000"/>
        </patternFill>
      </fill>
    </dxf>
    <dxf>
      <font>
        <b/>
        <i val="0"/>
        <strike val="0"/>
        <color theme="0"/>
      </font>
      <fill>
        <patternFill>
          <bgColor rgb="FF00B050"/>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
      <font>
        <strike/>
      </font>
      <fill>
        <patternFill>
          <bgColor rgb="FFFF8282"/>
        </patternFill>
      </fill>
    </dxf>
  </dxfs>
  <tableStyles count="0" defaultTableStyle="TableStyleMedium9" defaultPivotStyle="PivotStyleLight16"/>
  <colors>
    <mruColors>
      <color rgb="FF86ECAA"/>
      <color rgb="FFF03C1E"/>
      <color rgb="FFDF592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2854</xdr:colOff>
      <xdr:row>10</xdr:row>
      <xdr:rowOff>111000</xdr:rowOff>
    </xdr:to>
    <xdr:pic>
      <xdr:nvPicPr>
        <xdr:cNvPr id="2" name="Picture 1">
          <a:extLst>
            <a:ext uri="{FF2B5EF4-FFF2-40B4-BE49-F238E27FC236}">
              <a16:creationId xmlns:a16="http://schemas.microsoft.com/office/drawing/2014/main" id="{A37FF599-B747-4514-BD8D-BCBB2E6CB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4894893" cy="2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0</xdr:row>
      <xdr:rowOff>0</xdr:rowOff>
    </xdr:from>
    <xdr:to>
      <xdr:col>6</xdr:col>
      <xdr:colOff>7695360</xdr:colOff>
      <xdr:row>1</xdr:row>
      <xdr:rowOff>11052</xdr:rowOff>
    </xdr:to>
    <xdr:pic>
      <xdr:nvPicPr>
        <xdr:cNvPr id="2" name="Picture 1" descr="D:\Data\OneDrive\WDDL\Logo.png">
          <a:extLst>
            <a:ext uri="{FF2B5EF4-FFF2-40B4-BE49-F238E27FC236}">
              <a16:creationId xmlns:a16="http://schemas.microsoft.com/office/drawing/2014/main" id="{E1480600-A7EA-46FC-9E84-EB7C71D91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12843214" cy="417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47649</xdr:rowOff>
    </xdr:from>
    <xdr:to>
      <xdr:col>16</xdr:col>
      <xdr:colOff>224700</xdr:colOff>
      <xdr:row>0</xdr:row>
      <xdr:rowOff>365353</xdr:rowOff>
    </xdr:to>
    <xdr:pic>
      <xdr:nvPicPr>
        <xdr:cNvPr id="4" name="Picture 1" descr="D:\Data\OneDrive\WDDL\Logo.png">
          <a:extLst>
            <a:ext uri="{FF2B5EF4-FFF2-40B4-BE49-F238E27FC236}">
              <a16:creationId xmlns:a16="http://schemas.microsoft.com/office/drawing/2014/main" id="{2EE8855E-BB72-415D-8D3B-1142F658C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49"/>
          <a:ext cx="9864000" cy="317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231476</xdr:colOff>
      <xdr:row>0</xdr:row>
      <xdr:rowOff>379809</xdr:rowOff>
    </xdr:to>
    <xdr:pic>
      <xdr:nvPicPr>
        <xdr:cNvPr id="4" name="Picture 3" descr="D:\Data\OneDrive\WDDL\Logo.png">
          <a:extLst>
            <a:ext uri="{FF2B5EF4-FFF2-40B4-BE49-F238E27FC236}">
              <a16:creationId xmlns:a16="http://schemas.microsoft.com/office/drawing/2014/main" id="{7335449A-E844-4FAC-A3C7-359C79F22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0"/>
          <a:ext cx="11731327" cy="379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26</xdr:col>
      <xdr:colOff>241002</xdr:colOff>
      <xdr:row>0</xdr:row>
      <xdr:rowOff>379809</xdr:rowOff>
    </xdr:to>
    <xdr:pic>
      <xdr:nvPicPr>
        <xdr:cNvPr id="2" name="Picture 1" descr="D:\Data\OneDrive\WDDL\Logo.png">
          <a:extLst>
            <a:ext uri="{FF2B5EF4-FFF2-40B4-BE49-F238E27FC236}">
              <a16:creationId xmlns:a16="http://schemas.microsoft.com/office/drawing/2014/main" id="{DF9C8C10-6F3B-4898-9D64-701E89B76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11731327" cy="379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1899862</xdr:colOff>
      <xdr:row>0</xdr:row>
      <xdr:rowOff>25744</xdr:rowOff>
    </xdr:from>
    <xdr:to>
      <xdr:col>4</xdr:col>
      <xdr:colOff>1216354</xdr:colOff>
      <xdr:row>0</xdr:row>
      <xdr:rowOff>415699</xdr:rowOff>
    </xdr:to>
    <xdr:pic>
      <xdr:nvPicPr>
        <xdr:cNvPr id="3" name="Picture 2" descr="D:\Data\OneDrive\WDDL\Logo.png">
          <a:extLst>
            <a:ext uri="{FF2B5EF4-FFF2-40B4-BE49-F238E27FC236}">
              <a16:creationId xmlns:a16="http://schemas.microsoft.com/office/drawing/2014/main" id="{00A95E59-4D73-4B20-98DD-56A261751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862" y="25744"/>
          <a:ext cx="11848671" cy="3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195282</xdr:colOff>
      <xdr:row>0</xdr:row>
      <xdr:rowOff>25040</xdr:rowOff>
    </xdr:from>
    <xdr:to>
      <xdr:col>39</xdr:col>
      <xdr:colOff>104714</xdr:colOff>
      <xdr:row>0</xdr:row>
      <xdr:rowOff>412052</xdr:rowOff>
    </xdr:to>
    <xdr:pic>
      <xdr:nvPicPr>
        <xdr:cNvPr id="2" name="Picture 1" descr="D:\Data\OneDrive\WDDL\Logo.png">
          <a:extLst>
            <a:ext uri="{FF2B5EF4-FFF2-40B4-BE49-F238E27FC236}">
              <a16:creationId xmlns:a16="http://schemas.microsoft.com/office/drawing/2014/main" id="{5646CE64-BDC9-4142-9034-41BD2B1D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3532" y="25040"/>
          <a:ext cx="11720432" cy="387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13</xdr:col>
      <xdr:colOff>12107</xdr:colOff>
      <xdr:row>0</xdr:row>
      <xdr:rowOff>322862</xdr:rowOff>
    </xdr:to>
    <xdr:pic>
      <xdr:nvPicPr>
        <xdr:cNvPr id="2" name="Picture 1" descr="D:\Data\OneDrive\WDDL\Logo.png">
          <a:extLst>
            <a:ext uri="{FF2B5EF4-FFF2-40B4-BE49-F238E27FC236}">
              <a16:creationId xmlns:a16="http://schemas.microsoft.com/office/drawing/2014/main" id="{EA98B7B4-57B9-4192-AD6E-C05548EE8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5904000" cy="19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804333</xdr:colOff>
      <xdr:row>0</xdr:row>
      <xdr:rowOff>21167</xdr:rowOff>
    </xdr:from>
    <xdr:to>
      <xdr:col>11</xdr:col>
      <xdr:colOff>47833</xdr:colOff>
      <xdr:row>1</xdr:row>
      <xdr:rowOff>2628</xdr:rowOff>
    </xdr:to>
    <xdr:pic>
      <xdr:nvPicPr>
        <xdr:cNvPr id="2" name="Picture 1" descr="D:\Data\OneDrive\WDDL\Logo.png">
          <a:extLst>
            <a:ext uri="{FF2B5EF4-FFF2-40B4-BE49-F238E27FC236}">
              <a16:creationId xmlns:a16="http://schemas.microsoft.com/office/drawing/2014/main" id="{210EF433-A24D-49B4-ADB5-A6DC4AE48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21167"/>
          <a:ext cx="11880000" cy="400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2032907</xdr:colOff>
      <xdr:row>0</xdr:row>
      <xdr:rowOff>59871</xdr:rowOff>
    </xdr:from>
    <xdr:to>
      <xdr:col>26</xdr:col>
      <xdr:colOff>40821</xdr:colOff>
      <xdr:row>0</xdr:row>
      <xdr:rowOff>450396</xdr:rowOff>
    </xdr:to>
    <xdr:pic>
      <xdr:nvPicPr>
        <xdr:cNvPr id="4" name="Picture 3" descr="D:\Data\OneDrive\WDDL\Logo.png">
          <a:extLst>
            <a:ext uri="{FF2B5EF4-FFF2-40B4-BE49-F238E27FC236}">
              <a16:creationId xmlns:a16="http://schemas.microsoft.com/office/drawing/2014/main" id="{277A162B-D65E-4DFA-8CD2-FC5CBF2AC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907" y="59871"/>
          <a:ext cx="11581039"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1362</xdr:colOff>
      <xdr:row>0</xdr:row>
      <xdr:rowOff>67128</xdr:rowOff>
    </xdr:from>
    <xdr:to>
      <xdr:col>26</xdr:col>
      <xdr:colOff>54430</xdr:colOff>
      <xdr:row>0</xdr:row>
      <xdr:rowOff>457653</xdr:rowOff>
    </xdr:to>
    <xdr:pic>
      <xdr:nvPicPr>
        <xdr:cNvPr id="6" name="Picture 5" descr="D:\Data\OneDrive\WDDL\Logo.png">
          <a:extLst>
            <a:ext uri="{FF2B5EF4-FFF2-40B4-BE49-F238E27FC236}">
              <a16:creationId xmlns:a16="http://schemas.microsoft.com/office/drawing/2014/main" id="{29D87D26-B4E2-45A9-9E35-FBB1DBA2E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6862" y="67128"/>
          <a:ext cx="11635468"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1883230</xdr:colOff>
      <xdr:row>0</xdr:row>
      <xdr:rowOff>59871</xdr:rowOff>
    </xdr:from>
    <xdr:to>
      <xdr:col>25</xdr:col>
      <xdr:colOff>615045</xdr:colOff>
      <xdr:row>0</xdr:row>
      <xdr:rowOff>453117</xdr:rowOff>
    </xdr:to>
    <xdr:pic>
      <xdr:nvPicPr>
        <xdr:cNvPr id="3" name="Picture 2" descr="D:\Data\OneDrive\WDDL\Logo.png">
          <a:extLst>
            <a:ext uri="{FF2B5EF4-FFF2-40B4-BE49-F238E27FC236}">
              <a16:creationId xmlns:a16="http://schemas.microsoft.com/office/drawing/2014/main" id="{3804ED3B-3322-47D9-BB3E-59FE59A28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230" y="59871"/>
          <a:ext cx="11587843"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2032907</xdr:colOff>
      <xdr:row>0</xdr:row>
      <xdr:rowOff>73478</xdr:rowOff>
    </xdr:from>
    <xdr:to>
      <xdr:col>26</xdr:col>
      <xdr:colOff>36739</xdr:colOff>
      <xdr:row>0</xdr:row>
      <xdr:rowOff>464003</xdr:rowOff>
    </xdr:to>
    <xdr:pic>
      <xdr:nvPicPr>
        <xdr:cNvPr id="9" name="Picture 8" descr="D:\Data\OneDrive\WDDL\Logo.png">
          <a:extLst>
            <a:ext uri="{FF2B5EF4-FFF2-40B4-BE49-F238E27FC236}">
              <a16:creationId xmlns:a16="http://schemas.microsoft.com/office/drawing/2014/main" id="{F50C83AA-DF11-483B-B897-D854479F0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907" y="73478"/>
          <a:ext cx="11581039"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2032907</xdr:colOff>
      <xdr:row>0</xdr:row>
      <xdr:rowOff>73478</xdr:rowOff>
    </xdr:from>
    <xdr:to>
      <xdr:col>26</xdr:col>
      <xdr:colOff>32657</xdr:colOff>
      <xdr:row>0</xdr:row>
      <xdr:rowOff>464003</xdr:rowOff>
    </xdr:to>
    <xdr:pic>
      <xdr:nvPicPr>
        <xdr:cNvPr id="10" name="Picture 9" descr="D:\Data\OneDrive\WDDL\Logo.png">
          <a:extLst>
            <a:ext uri="{FF2B5EF4-FFF2-40B4-BE49-F238E27FC236}">
              <a16:creationId xmlns:a16="http://schemas.microsoft.com/office/drawing/2014/main" id="{B6710A26-1466-413D-B87D-6882831AC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907" y="73478"/>
          <a:ext cx="11576957"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2032907</xdr:colOff>
      <xdr:row>0</xdr:row>
      <xdr:rowOff>73478</xdr:rowOff>
    </xdr:from>
    <xdr:to>
      <xdr:col>26</xdr:col>
      <xdr:colOff>28575</xdr:colOff>
      <xdr:row>0</xdr:row>
      <xdr:rowOff>464003</xdr:rowOff>
    </xdr:to>
    <xdr:pic>
      <xdr:nvPicPr>
        <xdr:cNvPr id="7" name="Picture 6" descr="D:\Data\OneDrive\WDDL\Logo.png">
          <a:extLst>
            <a:ext uri="{FF2B5EF4-FFF2-40B4-BE49-F238E27FC236}">
              <a16:creationId xmlns:a16="http://schemas.microsoft.com/office/drawing/2014/main" id="{49673CA7-F5FB-42B6-8755-C37C9C330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907" y="73478"/>
          <a:ext cx="115728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342900</xdr:colOff>
      <xdr:row>0</xdr:row>
      <xdr:rowOff>95250</xdr:rowOff>
    </xdr:from>
    <xdr:to>
      <xdr:col>5</xdr:col>
      <xdr:colOff>254175</xdr:colOff>
      <xdr:row>0</xdr:row>
      <xdr:rowOff>339205</xdr:rowOff>
    </xdr:to>
    <xdr:pic>
      <xdr:nvPicPr>
        <xdr:cNvPr id="2" name="Picture 1" descr="D:\Data\OneDrive\WDDL\Logo.png">
          <a:extLst>
            <a:ext uri="{FF2B5EF4-FFF2-40B4-BE49-F238E27FC236}">
              <a16:creationId xmlns:a16="http://schemas.microsoft.com/office/drawing/2014/main" id="{7CF18ABE-29D1-435A-B6E6-A1C56C013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95250"/>
          <a:ext cx="7236000" cy="24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625930</xdr:colOff>
      <xdr:row>0</xdr:row>
      <xdr:rowOff>104775</xdr:rowOff>
    </xdr:from>
    <xdr:to>
      <xdr:col>9</xdr:col>
      <xdr:colOff>222376</xdr:colOff>
      <xdr:row>0</xdr:row>
      <xdr:rowOff>345088</xdr:rowOff>
    </xdr:to>
    <xdr:pic>
      <xdr:nvPicPr>
        <xdr:cNvPr id="2" name="Picture 1" descr="D:\Data\OneDrive\WDDL\Logo.png">
          <a:extLst>
            <a:ext uri="{FF2B5EF4-FFF2-40B4-BE49-F238E27FC236}">
              <a16:creationId xmlns:a16="http://schemas.microsoft.com/office/drawing/2014/main" id="{E8591489-BCFD-4021-85DB-3A2FAD62D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930" y="104775"/>
          <a:ext cx="7189232" cy="240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27216</xdr:rowOff>
    </xdr:from>
    <xdr:to>
      <xdr:col>12</xdr:col>
      <xdr:colOff>462785</xdr:colOff>
      <xdr:row>0</xdr:row>
      <xdr:rowOff>350264</xdr:rowOff>
    </xdr:to>
    <xdr:pic>
      <xdr:nvPicPr>
        <xdr:cNvPr id="2" name="Picture 1" descr="D:\Data\OneDrive\WDDL\Logo.png">
          <a:extLst>
            <a:ext uri="{FF2B5EF4-FFF2-40B4-BE49-F238E27FC236}">
              <a16:creationId xmlns:a16="http://schemas.microsoft.com/office/drawing/2014/main" id="{CE4780EE-BCCF-4A8D-8062-032D78EFB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16"/>
          <a:ext cx="9972000" cy="323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723900</xdr:colOff>
      <xdr:row>0</xdr:row>
      <xdr:rowOff>47625</xdr:rowOff>
    </xdr:from>
    <xdr:to>
      <xdr:col>7</xdr:col>
      <xdr:colOff>368850</xdr:colOff>
      <xdr:row>0</xdr:row>
      <xdr:rowOff>395984</xdr:rowOff>
    </xdr:to>
    <xdr:pic>
      <xdr:nvPicPr>
        <xdr:cNvPr id="2" name="Picture 1" descr="D:\Data\OneDrive\WDDL\Logo.png">
          <a:extLst>
            <a:ext uri="{FF2B5EF4-FFF2-40B4-BE49-F238E27FC236}">
              <a16:creationId xmlns:a16="http://schemas.microsoft.com/office/drawing/2014/main" id="{DEC2DB16-F5DC-43A5-8358-B81B1CA7C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47625"/>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45000</xdr:colOff>
      <xdr:row>0</xdr:row>
      <xdr:rowOff>386459</xdr:rowOff>
    </xdr:to>
    <xdr:pic>
      <xdr:nvPicPr>
        <xdr:cNvPr id="2" name="Picture 1" descr="D:\Data\OneDrive\WDDL\Logo.png">
          <a:extLst>
            <a:ext uri="{FF2B5EF4-FFF2-40B4-BE49-F238E27FC236}">
              <a16:creationId xmlns:a16="http://schemas.microsoft.com/office/drawing/2014/main" id="{7CBB8EC2-30B6-41F4-8D87-4F7D8D410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52915</xdr:rowOff>
    </xdr:from>
    <xdr:to>
      <xdr:col>6</xdr:col>
      <xdr:colOff>34417</xdr:colOff>
      <xdr:row>0</xdr:row>
      <xdr:rowOff>401274</xdr:rowOff>
    </xdr:to>
    <xdr:pic>
      <xdr:nvPicPr>
        <xdr:cNvPr id="2" name="Picture 1" descr="D:\Data\OneDrive\WDDL\Logo.png">
          <a:extLst>
            <a:ext uri="{FF2B5EF4-FFF2-40B4-BE49-F238E27FC236}">
              <a16:creationId xmlns:a16="http://schemas.microsoft.com/office/drawing/2014/main" id="{6C6B8E43-7DD9-4F32-BAFE-70A7313B0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915"/>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435429</xdr:colOff>
      <xdr:row>0</xdr:row>
      <xdr:rowOff>42182</xdr:rowOff>
    </xdr:from>
    <xdr:to>
      <xdr:col>7</xdr:col>
      <xdr:colOff>504922</xdr:colOff>
      <xdr:row>0</xdr:row>
      <xdr:rowOff>390541</xdr:rowOff>
    </xdr:to>
    <xdr:pic>
      <xdr:nvPicPr>
        <xdr:cNvPr id="2" name="Picture 1" descr="D:\Data\OneDrive\WDDL\Logo.png">
          <a:extLst>
            <a:ext uri="{FF2B5EF4-FFF2-40B4-BE49-F238E27FC236}">
              <a16:creationId xmlns:a16="http://schemas.microsoft.com/office/drawing/2014/main" id="{823F947F-0602-496C-8776-FB8723465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7786" y="42182"/>
          <a:ext cx="10342886"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314325</xdr:colOff>
      <xdr:row>0</xdr:row>
      <xdr:rowOff>47625</xdr:rowOff>
    </xdr:from>
    <xdr:to>
      <xdr:col>11</xdr:col>
      <xdr:colOff>321225</xdr:colOff>
      <xdr:row>0</xdr:row>
      <xdr:rowOff>395984</xdr:rowOff>
    </xdr:to>
    <xdr:pic>
      <xdr:nvPicPr>
        <xdr:cNvPr id="2" name="Picture 1" descr="D:\Data\OneDrive\WDDL\Logo.png">
          <a:extLst>
            <a:ext uri="{FF2B5EF4-FFF2-40B4-BE49-F238E27FC236}">
              <a16:creationId xmlns:a16="http://schemas.microsoft.com/office/drawing/2014/main" id="{58D61728-9153-4FCC-839D-1D807720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7625"/>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6</xdr:col>
      <xdr:colOff>1445175</xdr:colOff>
      <xdr:row>0</xdr:row>
      <xdr:rowOff>348359</xdr:rowOff>
    </xdr:to>
    <xdr:pic>
      <xdr:nvPicPr>
        <xdr:cNvPr id="2" name="Picture 1" descr="D:\Data\OneDrive\WDDL\Logo.png">
          <a:extLst>
            <a:ext uri="{FF2B5EF4-FFF2-40B4-BE49-F238E27FC236}">
              <a16:creationId xmlns:a16="http://schemas.microsoft.com/office/drawing/2014/main" id="{A94956A8-3ADA-4D83-A133-0CA099531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12</xdr:col>
      <xdr:colOff>587925</xdr:colOff>
      <xdr:row>0</xdr:row>
      <xdr:rowOff>386459</xdr:rowOff>
    </xdr:to>
    <xdr:pic>
      <xdr:nvPicPr>
        <xdr:cNvPr id="2" name="Picture 1" descr="D:\Data\OneDrive\WDDL\Logo.png">
          <a:extLst>
            <a:ext uri="{FF2B5EF4-FFF2-40B4-BE49-F238E27FC236}">
              <a16:creationId xmlns:a16="http://schemas.microsoft.com/office/drawing/2014/main" id="{E9B94171-9F05-429B-A9B7-760819921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568875</xdr:colOff>
      <xdr:row>0</xdr:row>
      <xdr:rowOff>348359</xdr:rowOff>
    </xdr:to>
    <xdr:pic>
      <xdr:nvPicPr>
        <xdr:cNvPr id="3" name="Picture 2" descr="D:\Data\OneDrive\WDDL\Logo.png">
          <a:extLst>
            <a:ext uri="{FF2B5EF4-FFF2-40B4-BE49-F238E27FC236}">
              <a16:creationId xmlns:a16="http://schemas.microsoft.com/office/drawing/2014/main" id="{7E58A85A-2253-4D3C-B30B-25E7DD35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105833</xdr:colOff>
      <xdr:row>0</xdr:row>
      <xdr:rowOff>53807</xdr:rowOff>
    </xdr:from>
    <xdr:to>
      <xdr:col>4</xdr:col>
      <xdr:colOff>2383916</xdr:colOff>
      <xdr:row>0</xdr:row>
      <xdr:rowOff>402166</xdr:rowOff>
    </xdr:to>
    <xdr:pic>
      <xdr:nvPicPr>
        <xdr:cNvPr id="2" name="Picture 1" descr="D:\Data\OneDrive\WDDL\Logo.png">
          <a:extLst>
            <a:ext uri="{FF2B5EF4-FFF2-40B4-BE49-F238E27FC236}">
              <a16:creationId xmlns:a16="http://schemas.microsoft.com/office/drawing/2014/main" id="{A0FDEB67-045E-48BC-AE07-88C2B6ECB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53807"/>
          <a:ext cx="10332000"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1421946</xdr:colOff>
      <xdr:row>0</xdr:row>
      <xdr:rowOff>32641</xdr:rowOff>
    </xdr:from>
    <xdr:to>
      <xdr:col>5</xdr:col>
      <xdr:colOff>880478</xdr:colOff>
      <xdr:row>0</xdr:row>
      <xdr:rowOff>381000</xdr:rowOff>
    </xdr:to>
    <xdr:pic>
      <xdr:nvPicPr>
        <xdr:cNvPr id="3" name="Picture 2" descr="D:\Data\OneDrive\WDDL\Logo.png">
          <a:extLst>
            <a:ext uri="{FF2B5EF4-FFF2-40B4-BE49-F238E27FC236}">
              <a16:creationId xmlns:a16="http://schemas.microsoft.com/office/drawing/2014/main" id="{DC8FBF8D-E09D-4DAB-9270-F7E94482E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5" y="32641"/>
          <a:ext cx="10344246" cy="3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windsordartsleague.co.uk/" TargetMode="External"/><Relationship Id="rId1" Type="http://schemas.openxmlformats.org/officeDocument/2006/relationships/hyperlink" Target="mailto:secretary@windsordartsleague.co.uk"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workbookViewId="0">
      <selection sqref="A1:A12"/>
    </sheetView>
  </sheetViews>
  <sheetFormatPr defaultRowHeight="15" customHeight="1" x14ac:dyDescent="0.25"/>
  <cols>
    <col min="1" max="1" width="71.453125" customWidth="1"/>
    <col min="3" max="3" width="9.54296875" bestFit="1" customWidth="1"/>
    <col min="4" max="4" width="45.453125" bestFit="1" customWidth="1"/>
    <col min="5" max="5" width="40.453125" style="5" bestFit="1" customWidth="1"/>
  </cols>
  <sheetData>
    <row r="1" spans="1:5" ht="15" customHeight="1" x14ac:dyDescent="0.25">
      <c r="A1" s="229"/>
      <c r="C1" s="1" t="s">
        <v>0</v>
      </c>
      <c r="D1" s="1" t="s">
        <v>1</v>
      </c>
      <c r="E1"/>
    </row>
    <row r="2" spans="1:5" ht="15" customHeight="1" x14ac:dyDescent="0.25">
      <c r="A2" s="229"/>
      <c r="C2" s="1">
        <v>1</v>
      </c>
      <c r="D2" s="2" t="s">
        <v>2</v>
      </c>
      <c r="E2" s="3"/>
    </row>
    <row r="3" spans="1:5" ht="15" customHeight="1" x14ac:dyDescent="0.25">
      <c r="A3" s="229"/>
      <c r="C3" s="1">
        <f>C2+1</f>
        <v>2</v>
      </c>
      <c r="D3" s="2" t="s">
        <v>3</v>
      </c>
      <c r="E3" s="3"/>
    </row>
    <row r="4" spans="1:5" ht="15" customHeight="1" x14ac:dyDescent="0.25">
      <c r="A4" s="229"/>
      <c r="C4" s="1">
        <f t="shared" ref="C4:C28" si="0">C3+1</f>
        <v>3</v>
      </c>
      <c r="D4" s="2" t="s">
        <v>4</v>
      </c>
      <c r="E4" s="3"/>
    </row>
    <row r="5" spans="1:5" ht="15" customHeight="1" x14ac:dyDescent="0.25">
      <c r="A5" s="229"/>
      <c r="C5" s="1">
        <f t="shared" si="0"/>
        <v>4</v>
      </c>
      <c r="D5" s="2" t="s">
        <v>5</v>
      </c>
      <c r="E5" s="3"/>
    </row>
    <row r="6" spans="1:5" ht="15" customHeight="1" x14ac:dyDescent="0.25">
      <c r="A6" s="229"/>
      <c r="C6" s="1">
        <f t="shared" si="0"/>
        <v>5</v>
      </c>
      <c r="D6" s="2" t="s">
        <v>6</v>
      </c>
      <c r="E6" s="3"/>
    </row>
    <row r="7" spans="1:5" ht="15" customHeight="1" x14ac:dyDescent="0.25">
      <c r="A7" s="229"/>
      <c r="C7" s="1">
        <f t="shared" si="0"/>
        <v>6</v>
      </c>
      <c r="D7" s="2" t="s">
        <v>7</v>
      </c>
      <c r="E7" s="3"/>
    </row>
    <row r="8" spans="1:5" ht="15" customHeight="1" x14ac:dyDescent="0.25">
      <c r="A8" s="229"/>
      <c r="C8" s="1">
        <f t="shared" si="0"/>
        <v>7</v>
      </c>
      <c r="D8" s="2" t="s">
        <v>8</v>
      </c>
      <c r="E8" s="3"/>
    </row>
    <row r="9" spans="1:5" ht="15" customHeight="1" x14ac:dyDescent="0.25">
      <c r="A9" s="229"/>
      <c r="C9" s="1">
        <f t="shared" si="0"/>
        <v>8</v>
      </c>
      <c r="D9" s="47" t="s">
        <v>9</v>
      </c>
      <c r="E9" s="2" t="s">
        <v>10</v>
      </c>
    </row>
    <row r="10" spans="1:5" ht="15" customHeight="1" x14ac:dyDescent="0.25">
      <c r="A10" s="229"/>
      <c r="C10" s="1">
        <f t="shared" si="0"/>
        <v>9</v>
      </c>
      <c r="D10" s="47" t="s">
        <v>11</v>
      </c>
      <c r="E10" s="3"/>
    </row>
    <row r="11" spans="1:5" ht="15" customHeight="1" x14ac:dyDescent="0.25">
      <c r="A11" s="229"/>
      <c r="C11" s="1">
        <f t="shared" si="0"/>
        <v>10</v>
      </c>
      <c r="D11" s="47" t="s">
        <v>12</v>
      </c>
      <c r="E11" s="3"/>
    </row>
    <row r="12" spans="1:5" ht="15" customHeight="1" x14ac:dyDescent="0.25">
      <c r="A12" s="229"/>
      <c r="C12" s="1">
        <f t="shared" si="0"/>
        <v>11</v>
      </c>
      <c r="D12" s="47" t="s">
        <v>13</v>
      </c>
      <c r="E12" s="3"/>
    </row>
    <row r="13" spans="1:5" ht="15" customHeight="1" x14ac:dyDescent="0.25">
      <c r="C13" s="1">
        <f t="shared" si="0"/>
        <v>12</v>
      </c>
      <c r="D13" s="47" t="s">
        <v>14</v>
      </c>
      <c r="E13" s="3"/>
    </row>
    <row r="14" spans="1:5" ht="15" customHeight="1" x14ac:dyDescent="0.25">
      <c r="C14" s="1">
        <f t="shared" si="0"/>
        <v>13</v>
      </c>
      <c r="D14" s="47" t="s">
        <v>15</v>
      </c>
      <c r="E14" s="3"/>
    </row>
    <row r="15" spans="1:5" ht="15" customHeight="1" x14ac:dyDescent="0.25">
      <c r="C15" s="1">
        <f t="shared" si="0"/>
        <v>14</v>
      </c>
      <c r="D15" s="2" t="s">
        <v>16</v>
      </c>
      <c r="E15" s="3"/>
    </row>
    <row r="16" spans="1:5" ht="15" customHeight="1" x14ac:dyDescent="0.25">
      <c r="C16" s="1">
        <f t="shared" si="0"/>
        <v>15</v>
      </c>
      <c r="D16" s="2" t="s">
        <v>17</v>
      </c>
      <c r="E16" s="3"/>
    </row>
    <row r="17" spans="3:5" ht="15" customHeight="1" x14ac:dyDescent="0.25">
      <c r="C17" s="1">
        <f t="shared" si="0"/>
        <v>16</v>
      </c>
      <c r="D17" s="2" t="s">
        <v>18</v>
      </c>
      <c r="E17" s="3"/>
    </row>
    <row r="18" spans="3:5" ht="15" customHeight="1" x14ac:dyDescent="0.25">
      <c r="C18" s="1">
        <f t="shared" si="0"/>
        <v>17</v>
      </c>
      <c r="D18" s="47" t="s">
        <v>19</v>
      </c>
      <c r="E18" s="3"/>
    </row>
    <row r="19" spans="3:5" ht="15" customHeight="1" x14ac:dyDescent="0.25">
      <c r="C19" s="1">
        <f t="shared" si="0"/>
        <v>18</v>
      </c>
      <c r="D19" s="47" t="s">
        <v>20</v>
      </c>
      <c r="E19" s="3"/>
    </row>
    <row r="20" spans="3:5" ht="15" customHeight="1" x14ac:dyDescent="0.25">
      <c r="C20" s="1">
        <f t="shared" si="0"/>
        <v>19</v>
      </c>
      <c r="D20" s="47" t="s">
        <v>21</v>
      </c>
      <c r="E20" s="3"/>
    </row>
    <row r="21" spans="3:5" ht="15" customHeight="1" x14ac:dyDescent="0.25">
      <c r="C21" s="1">
        <f t="shared" si="0"/>
        <v>20</v>
      </c>
      <c r="D21" s="2" t="s">
        <v>22</v>
      </c>
      <c r="E21" s="3"/>
    </row>
    <row r="22" spans="3:5" ht="15" customHeight="1" x14ac:dyDescent="0.25">
      <c r="C22" s="1">
        <f t="shared" si="0"/>
        <v>21</v>
      </c>
      <c r="D22" s="2" t="s">
        <v>23</v>
      </c>
      <c r="E22" s="3"/>
    </row>
    <row r="23" spans="3:5" ht="15" customHeight="1" x14ac:dyDescent="0.25">
      <c r="C23" s="1">
        <f t="shared" si="0"/>
        <v>22</v>
      </c>
      <c r="D23" s="2" t="s">
        <v>24</v>
      </c>
      <c r="E23" s="3"/>
    </row>
    <row r="24" spans="3:5" ht="15" customHeight="1" x14ac:dyDescent="0.25">
      <c r="C24" s="1">
        <f t="shared" si="0"/>
        <v>23</v>
      </c>
      <c r="D24" s="2" t="s">
        <v>25</v>
      </c>
      <c r="E24" s="3"/>
    </row>
    <row r="25" spans="3:5" ht="15" customHeight="1" x14ac:dyDescent="0.25">
      <c r="C25" s="1">
        <f t="shared" si="0"/>
        <v>24</v>
      </c>
      <c r="D25" s="47" t="s">
        <v>26</v>
      </c>
      <c r="E25" s="3"/>
    </row>
    <row r="26" spans="3:5" ht="15" customHeight="1" x14ac:dyDescent="0.25">
      <c r="C26" s="1">
        <f t="shared" si="0"/>
        <v>25</v>
      </c>
      <c r="D26" s="47" t="s">
        <v>27</v>
      </c>
      <c r="E26" s="3"/>
    </row>
    <row r="27" spans="3:5" ht="15" customHeight="1" x14ac:dyDescent="0.25">
      <c r="C27" s="1">
        <f t="shared" si="0"/>
        <v>26</v>
      </c>
      <c r="D27" s="47" t="s">
        <v>28</v>
      </c>
      <c r="E27" s="3"/>
    </row>
    <row r="28" spans="3:5" ht="15" customHeight="1" x14ac:dyDescent="0.25">
      <c r="C28" s="1">
        <f t="shared" si="0"/>
        <v>27</v>
      </c>
      <c r="D28" s="47" t="s">
        <v>29</v>
      </c>
    </row>
    <row r="49" spans="3:3" ht="15" customHeight="1" x14ac:dyDescent="0.25">
      <c r="C49" t="s">
        <v>30</v>
      </c>
    </row>
  </sheetData>
  <mergeCells count="1">
    <mergeCell ref="A1:A12"/>
  </mergeCells>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4D5E-A566-4F89-BBE3-47F7AE2F45E7}">
  <sheetPr codeName="Sheet2"/>
  <dimension ref="A1:AE36"/>
  <sheetViews>
    <sheetView workbookViewId="0"/>
  </sheetViews>
  <sheetFormatPr defaultRowHeight="12.5" x14ac:dyDescent="0.25"/>
  <cols>
    <col min="1" max="1" width="2" bestFit="1" customWidth="1"/>
    <col min="2" max="2" width="30.54296875" customWidth="1"/>
    <col min="3" max="3" width="5.453125" bestFit="1" customWidth="1"/>
    <col min="5" max="5" width="30.54296875" customWidth="1"/>
    <col min="10" max="10" width="30.54296875" customWidth="1"/>
    <col min="15" max="15" width="30.54296875" customWidth="1"/>
    <col min="16" max="31" width="8.54296875" customWidth="1"/>
  </cols>
  <sheetData>
    <row r="1" spans="1:31" ht="13.5" thickBot="1" x14ac:dyDescent="0.35">
      <c r="B1" s="7" t="s">
        <v>31</v>
      </c>
      <c r="C1" s="45" t="s">
        <v>32</v>
      </c>
      <c r="E1" s="13" t="s">
        <v>33</v>
      </c>
      <c r="F1" s="13" t="s">
        <v>34</v>
      </c>
      <c r="G1" s="13" t="s">
        <v>35</v>
      </c>
      <c r="H1" s="13" t="s">
        <v>36</v>
      </c>
      <c r="J1" s="13" t="s">
        <v>37</v>
      </c>
      <c r="K1" s="13" t="s">
        <v>34</v>
      </c>
      <c r="L1" s="13" t="s">
        <v>35</v>
      </c>
      <c r="M1" s="13" t="s">
        <v>36</v>
      </c>
      <c r="O1" s="185" t="s">
        <v>38</v>
      </c>
      <c r="P1" s="176" t="s">
        <v>39</v>
      </c>
      <c r="Q1" s="176" t="s">
        <v>40</v>
      </c>
      <c r="R1" s="176" t="s">
        <v>41</v>
      </c>
      <c r="S1" s="176" t="s">
        <v>42</v>
      </c>
      <c r="T1" s="176" t="s">
        <v>43</v>
      </c>
      <c r="U1" s="176" t="s">
        <v>44</v>
      </c>
      <c r="V1" s="176" t="s">
        <v>45</v>
      </c>
      <c r="W1" s="176" t="s">
        <v>46</v>
      </c>
      <c r="X1" s="180" t="s">
        <v>47</v>
      </c>
      <c r="Y1" s="176" t="s">
        <v>48</v>
      </c>
      <c r="Z1" s="179" t="s">
        <v>49</v>
      </c>
      <c r="AA1" s="176" t="s">
        <v>50</v>
      </c>
      <c r="AB1" s="176" t="s">
        <v>51</v>
      </c>
      <c r="AC1" s="177" t="s">
        <v>52</v>
      </c>
      <c r="AD1" s="11" t="s">
        <v>53</v>
      </c>
      <c r="AE1" s="11" t="s">
        <v>53</v>
      </c>
    </row>
    <row r="2" spans="1:31" ht="13" x14ac:dyDescent="0.25">
      <c r="A2">
        <v>1</v>
      </c>
      <c r="B2" s="45" t="s">
        <v>54</v>
      </c>
      <c r="C2" s="45" t="s">
        <v>55</v>
      </c>
      <c r="E2" s="178" t="str">
        <f t="shared" ref="E2:E9" si="0">B2</f>
        <v>Burnham RBL</v>
      </c>
      <c r="F2">
        <f>SUMIFS('1'!$O$4:$O$207,'1'!$N$4:$N$207,E2)</f>
        <v>9</v>
      </c>
      <c r="G2">
        <f>SUMIFS('1'!$Q$4:$Q$207,'1'!$R$4:$R$207,E2)</f>
        <v>0</v>
      </c>
      <c r="H2">
        <f>F2+G2</f>
        <v>9</v>
      </c>
      <c r="J2" s="178" t="str">
        <f t="shared" ref="J2:J9" si="1">B2</f>
        <v>Burnham RBL</v>
      </c>
      <c r="K2">
        <f>SUMIFS('1'!$Q$4:$Q$207,'1'!$N$4:$N$207,J2)</f>
        <v>3</v>
      </c>
      <c r="L2">
        <f>SUMIFS('1'!$O$4:$O$207,'1'!$R$4:$R$207,J2)</f>
        <v>0</v>
      </c>
      <c r="M2">
        <f>K2+L2</f>
        <v>3</v>
      </c>
      <c r="O2" s="186" t="str">
        <f>B2</f>
        <v>Burnham RBL</v>
      </c>
      <c r="P2" s="67">
        <f t="shared" ref="P2:P9" si="2">SUM(Q2:S2)</f>
        <v>1</v>
      </c>
      <c r="Q2" s="67">
        <f>COUNTIF('1'!$I$3:$I$224,O2)</f>
        <v>1</v>
      </c>
      <c r="R2" s="67">
        <f t="shared" ref="R2:R9" si="3">AD2+AE2</f>
        <v>0</v>
      </c>
      <c r="S2" s="67">
        <f>COUNTIF('1'!$L$3:$L$224,O2)</f>
        <v>0</v>
      </c>
      <c r="T2" s="67">
        <f>SUMIF(E2:E9,O2,H2:H9)</f>
        <v>9</v>
      </c>
      <c r="U2" s="67">
        <f>SUMIF(J2:J9,O2,M2:M9)</f>
        <v>3</v>
      </c>
      <c r="V2" s="181">
        <f>T2-U2</f>
        <v>6</v>
      </c>
      <c r="W2" s="181">
        <f>'7'!B11</f>
        <v>0</v>
      </c>
      <c r="X2" s="182">
        <f>T2-W2</f>
        <v>9</v>
      </c>
      <c r="Y2" s="175">
        <f>SUMIF('3'!$C$5:$C$345,O2,'3'!$H$5:$H$345)</f>
        <v>27</v>
      </c>
      <c r="Z2" s="201">
        <v>0</v>
      </c>
      <c r="AA2" s="175">
        <f>SUMIF('3'!$C$5:$C$345,O2,'3'!$G$5:$G$345)</f>
        <v>0</v>
      </c>
      <c r="AB2" s="67">
        <f>MAX('3'!I5:I25)</f>
        <v>86</v>
      </c>
      <c r="AC2" s="183">
        <f>'4'!AL5</f>
        <v>27</v>
      </c>
      <c r="AD2" s="11">
        <f>COUNTIF('1'!$J$3:$J$207,O2)</f>
        <v>0</v>
      </c>
      <c r="AE2" s="11">
        <f>COUNTIF('1'!$K$3:$K$207,O2)</f>
        <v>0</v>
      </c>
    </row>
    <row r="3" spans="1:31" ht="13" x14ac:dyDescent="0.25">
      <c r="A3">
        <v>2</v>
      </c>
      <c r="B3" s="45" t="s">
        <v>56</v>
      </c>
      <c r="C3" s="45" t="s">
        <v>57</v>
      </c>
      <c r="E3" s="178" t="str">
        <f t="shared" si="0"/>
        <v>Chalvey Dukes</v>
      </c>
      <c r="F3">
        <f>SUMIFS('1'!$O$4:$O$207,'1'!$N$4:$N$207,E3)</f>
        <v>11</v>
      </c>
      <c r="G3">
        <f>SUMIFS('1'!$Q$4:$Q$207,'1'!$R$4:$R$207,E3)</f>
        <v>0</v>
      </c>
      <c r="H3">
        <f t="shared" ref="H3:H9" si="4">F3+G3</f>
        <v>11</v>
      </c>
      <c r="J3" s="178" t="str">
        <f t="shared" si="1"/>
        <v>Chalvey Dukes</v>
      </c>
      <c r="K3">
        <f>SUMIFS('1'!$Q$4:$Q$207,'1'!$N$4:$N$207,J3)</f>
        <v>1</v>
      </c>
      <c r="L3">
        <f>SUMIFS('1'!$O$4:$O$207,'1'!$R$4:$R$207,J3)</f>
        <v>0</v>
      </c>
      <c r="M3">
        <f t="shared" ref="M3:M9" si="5">K3+L3</f>
        <v>1</v>
      </c>
      <c r="O3" s="186" t="str">
        <f t="shared" ref="O3:O9" si="6">B3</f>
        <v>Chalvey Dukes</v>
      </c>
      <c r="P3" s="67">
        <f t="shared" si="2"/>
        <v>1</v>
      </c>
      <c r="Q3" s="67">
        <f>COUNTIF('1'!$I$3:$I$224,O3)</f>
        <v>1</v>
      </c>
      <c r="R3" s="47">
        <f t="shared" si="3"/>
        <v>0</v>
      </c>
      <c r="S3" s="47">
        <f>COUNTIF('1'!$L$3:$L$224,O3)</f>
        <v>0</v>
      </c>
      <c r="T3" s="67">
        <f>SUMIF(E2:E9,O3,H2:H9)</f>
        <v>11</v>
      </c>
      <c r="U3" s="67">
        <f>SUMIF(J2:J9,O3,M2:M9)</f>
        <v>1</v>
      </c>
      <c r="V3" s="181">
        <f t="shared" ref="V3:V9" si="7">T3-U3</f>
        <v>10</v>
      </c>
      <c r="W3" s="181">
        <f>'7'!B12</f>
        <v>0</v>
      </c>
      <c r="X3" s="182">
        <f t="shared" ref="X3:X9" si="8">T3-W3</f>
        <v>11</v>
      </c>
      <c r="Y3" s="175">
        <f>SUMIF('3'!$C$5:$C$345,O3,'3'!$H$5:$H$345)</f>
        <v>32</v>
      </c>
      <c r="Z3" s="101">
        <v>0</v>
      </c>
      <c r="AA3" s="175">
        <f>SUMIF('3'!$C$5:$C$345,O3,'3'!$G$5:$G$345)</f>
        <v>1</v>
      </c>
      <c r="AB3" s="47">
        <f>MAX('3'!I26:I46)</f>
        <v>96</v>
      </c>
      <c r="AC3" s="183">
        <f>'4'!AL6</f>
        <v>32</v>
      </c>
      <c r="AD3" s="11">
        <f>COUNTIF('1'!$J$5:$J$207,O3)</f>
        <v>0</v>
      </c>
      <c r="AE3" s="11">
        <f>COUNTIF('1'!$K$3:$K$207,O3)</f>
        <v>0</v>
      </c>
    </row>
    <row r="4" spans="1:31" ht="13" x14ac:dyDescent="0.25">
      <c r="A4">
        <v>3</v>
      </c>
      <c r="B4" s="45" t="s">
        <v>58</v>
      </c>
      <c r="C4" s="45" t="s">
        <v>59</v>
      </c>
      <c r="E4" s="178" t="str">
        <f t="shared" si="0"/>
        <v>NWCA Nomads</v>
      </c>
      <c r="F4">
        <f>SUMIFS('1'!$O$4:$O$207,'1'!$N$4:$N$207,E4)</f>
        <v>4</v>
      </c>
      <c r="G4">
        <f>SUMIFS('1'!$Q$4:$Q$207,'1'!$R$4:$R$207,E4)</f>
        <v>0</v>
      </c>
      <c r="H4">
        <f t="shared" si="4"/>
        <v>4</v>
      </c>
      <c r="J4" s="178" t="str">
        <f t="shared" si="1"/>
        <v>NWCA Nomads</v>
      </c>
      <c r="K4">
        <f>SUMIFS('1'!$Q$4:$Q$207,'1'!$N$4:$N$207,J4)</f>
        <v>8</v>
      </c>
      <c r="L4">
        <f>SUMIFS('1'!$O$4:$O$207,'1'!$R$4:$R$207,J4)</f>
        <v>0</v>
      </c>
      <c r="M4">
        <f t="shared" si="5"/>
        <v>8</v>
      </c>
      <c r="O4" s="186" t="str">
        <f t="shared" si="6"/>
        <v>NWCA Nomads</v>
      </c>
      <c r="P4" s="67">
        <f t="shared" si="2"/>
        <v>1</v>
      </c>
      <c r="Q4" s="67">
        <f>COUNTIF('1'!$I$3:$I$224,O4)</f>
        <v>0</v>
      </c>
      <c r="R4" s="47">
        <f t="shared" si="3"/>
        <v>0</v>
      </c>
      <c r="S4" s="47">
        <f>COUNTIF('1'!$L$3:$L$224,O4)</f>
        <v>1</v>
      </c>
      <c r="T4" s="67">
        <f>SUMIF(E2:E9,O4,H2:H9)</f>
        <v>4</v>
      </c>
      <c r="U4" s="67">
        <f>SUMIF(J2:J9,O4,M2:M9)</f>
        <v>8</v>
      </c>
      <c r="V4" s="181">
        <f t="shared" si="7"/>
        <v>-4</v>
      </c>
      <c r="W4" s="181">
        <f>'7'!B13</f>
        <v>0</v>
      </c>
      <c r="X4" s="182">
        <f t="shared" si="8"/>
        <v>4</v>
      </c>
      <c r="Y4" s="175">
        <f>SUMIF('3'!$C$5:$C$345,O4,'3'!$H$5:$H$345)</f>
        <v>11</v>
      </c>
      <c r="Z4" s="101">
        <v>0</v>
      </c>
      <c r="AA4" s="175">
        <f>SUMIF('3'!$C$5:$C$345,O4,'3'!$G$5:$G$345)</f>
        <v>0</v>
      </c>
      <c r="AB4" s="47">
        <f>MAX('3'!I47:I67)</f>
        <v>48</v>
      </c>
      <c r="AC4" s="183">
        <f>'4'!AL7</f>
        <v>11</v>
      </c>
      <c r="AD4" s="11">
        <f>COUNTIF('1'!$J$5:$J$207,O4)</f>
        <v>0</v>
      </c>
      <c r="AE4" s="11">
        <f>COUNTIF('1'!$K$3:$K$207,O4)</f>
        <v>0</v>
      </c>
    </row>
    <row r="5" spans="1:31" ht="13" x14ac:dyDescent="0.25">
      <c r="A5">
        <v>4</v>
      </c>
      <c r="B5" s="45" t="s">
        <v>60</v>
      </c>
      <c r="E5" s="178" t="str">
        <f t="shared" si="0"/>
        <v>Stoke Poges Darts</v>
      </c>
      <c r="F5">
        <f>SUMIFS('1'!$O$4:$O$207,'1'!$N$4:$N$207,E5)</f>
        <v>7</v>
      </c>
      <c r="G5">
        <f>SUMIFS('1'!$Q$4:$Q$207,'1'!$R$4:$R$207,E5)</f>
        <v>0</v>
      </c>
      <c r="H5">
        <f t="shared" si="4"/>
        <v>7</v>
      </c>
      <c r="J5" s="178" t="str">
        <f t="shared" si="1"/>
        <v>Stoke Poges Darts</v>
      </c>
      <c r="K5">
        <f>SUMIFS('1'!$Q$4:$Q$207,'1'!$N$4:$N$207,J5)</f>
        <v>5</v>
      </c>
      <c r="L5">
        <f>SUMIFS('1'!$O$4:$O$207,'1'!$R$4:$R$207,J5)</f>
        <v>0</v>
      </c>
      <c r="M5">
        <f t="shared" si="5"/>
        <v>5</v>
      </c>
      <c r="O5" s="186" t="str">
        <f t="shared" si="6"/>
        <v>Stoke Poges Darts</v>
      </c>
      <c r="P5" s="67">
        <f t="shared" si="2"/>
        <v>1</v>
      </c>
      <c r="Q5" s="67">
        <f>COUNTIF('1'!$I$3:$I$224,O5)</f>
        <v>1</v>
      </c>
      <c r="R5" s="47">
        <f t="shared" si="3"/>
        <v>0</v>
      </c>
      <c r="S5" s="47">
        <f>COUNTIF('1'!$L$3:$L$224,O5)</f>
        <v>0</v>
      </c>
      <c r="T5" s="67">
        <f>SUMIF(E2:E9,O5,H2:H9)</f>
        <v>7</v>
      </c>
      <c r="U5" s="67">
        <f>SUMIF(J2:J9,O5,M2:M9)</f>
        <v>5</v>
      </c>
      <c r="V5" s="181">
        <f t="shared" si="7"/>
        <v>2</v>
      </c>
      <c r="W5" s="181">
        <f>'7'!B14</f>
        <v>0</v>
      </c>
      <c r="X5" s="182">
        <f t="shared" si="8"/>
        <v>7</v>
      </c>
      <c r="Y5" s="175">
        <f>SUMIF('3'!$C$5:$C$345,O5,'3'!$H$5:$H$345)</f>
        <v>10</v>
      </c>
      <c r="Z5" s="101">
        <v>0</v>
      </c>
      <c r="AA5" s="175">
        <f>SUMIF('3'!$C$5:$C$345,O5,'3'!$G$5:$G$345)</f>
        <v>0</v>
      </c>
      <c r="AB5" s="47">
        <f>MAX('3'!I68:I93)</f>
        <v>40</v>
      </c>
      <c r="AC5" s="183">
        <f>'4'!AL8</f>
        <v>10</v>
      </c>
      <c r="AD5" s="11">
        <f>COUNTIF('1'!$J$5:$J$207,O5)</f>
        <v>0</v>
      </c>
      <c r="AE5" s="11">
        <f>COUNTIF('1'!$K$3:$K$207,O5)</f>
        <v>0</v>
      </c>
    </row>
    <row r="6" spans="1:31" ht="13" x14ac:dyDescent="0.25">
      <c r="A6">
        <v>5</v>
      </c>
      <c r="B6" s="45" t="s">
        <v>61</v>
      </c>
      <c r="E6" s="178" t="str">
        <f t="shared" si="0"/>
        <v>Shamrocks A</v>
      </c>
      <c r="F6">
        <f>SUMIFS('1'!$O$4:$O$207,'1'!$N$4:$N$207,E6)</f>
        <v>0</v>
      </c>
      <c r="G6">
        <f>SUMIFS('1'!$Q$4:$Q$207,'1'!$R$4:$R$207,E6)</f>
        <v>5</v>
      </c>
      <c r="H6">
        <f t="shared" si="4"/>
        <v>5</v>
      </c>
      <c r="J6" s="178" t="str">
        <f t="shared" si="1"/>
        <v>Shamrocks A</v>
      </c>
      <c r="K6">
        <f>SUMIFS('1'!$Q$4:$Q$207,'1'!$N$4:$N$207,J6)</f>
        <v>0</v>
      </c>
      <c r="L6">
        <f>SUMIFS('1'!$O$4:$O$207,'1'!$R$4:$R$207,J6)</f>
        <v>7</v>
      </c>
      <c r="M6">
        <f t="shared" si="5"/>
        <v>7</v>
      </c>
      <c r="O6" s="186" t="str">
        <f t="shared" si="6"/>
        <v>Shamrocks A</v>
      </c>
      <c r="P6" s="67">
        <f t="shared" si="2"/>
        <v>1</v>
      </c>
      <c r="Q6" s="67">
        <f>COUNTIF('1'!$I$3:$I$224,O6)</f>
        <v>0</v>
      </c>
      <c r="R6" s="47">
        <f t="shared" si="3"/>
        <v>0</v>
      </c>
      <c r="S6" s="47">
        <f>COUNTIF('1'!$L$3:$L$224,O6)</f>
        <v>1</v>
      </c>
      <c r="T6" s="67">
        <f>SUMIF(E2:E9,O6,H2:H9)</f>
        <v>5</v>
      </c>
      <c r="U6" s="67">
        <f>SUMIF(J2:J9,O6,M2:M9)</f>
        <v>7</v>
      </c>
      <c r="V6" s="181">
        <f t="shared" si="7"/>
        <v>-2</v>
      </c>
      <c r="W6" s="181">
        <f>'7'!B15</f>
        <v>0</v>
      </c>
      <c r="X6" s="182">
        <f t="shared" si="8"/>
        <v>5</v>
      </c>
      <c r="Y6" s="175">
        <f>SUMIF('3'!$C$5:$C$345,O6,'3'!$H$5:$H$345)</f>
        <v>8</v>
      </c>
      <c r="Z6" s="101">
        <v>0</v>
      </c>
      <c r="AA6" s="175">
        <f>SUMIF('3'!$C$5:$C$345,O6,'3'!$G$5:$G$345)</f>
        <v>0</v>
      </c>
      <c r="AB6" s="47">
        <f>MAX('3'!I94:I112)</f>
        <v>34</v>
      </c>
      <c r="AC6" s="183">
        <f>'4'!AL9</f>
        <v>0</v>
      </c>
      <c r="AD6" s="11">
        <f>COUNTIF('1'!$J$5:$J$207,O6)</f>
        <v>0</v>
      </c>
      <c r="AE6" s="11">
        <f>COUNTIF('1'!$K$3:$K$207,O6)</f>
        <v>0</v>
      </c>
    </row>
    <row r="7" spans="1:31" ht="13" x14ac:dyDescent="0.25">
      <c r="A7">
        <v>6</v>
      </c>
      <c r="B7" s="45" t="s">
        <v>62</v>
      </c>
      <c r="E7" s="178" t="str">
        <f t="shared" si="0"/>
        <v>Old Windsor WMC</v>
      </c>
      <c r="F7">
        <f>SUMIFS('1'!$O$4:$O$207,'1'!$N$4:$N$207,E7)</f>
        <v>0</v>
      </c>
      <c r="G7">
        <f>SUMIFS('1'!$Q$4:$Q$207,'1'!$R$4:$R$207,E7)</f>
        <v>8</v>
      </c>
      <c r="H7">
        <f t="shared" si="4"/>
        <v>8</v>
      </c>
      <c r="J7" s="178" t="str">
        <f t="shared" si="1"/>
        <v>Old Windsor WMC</v>
      </c>
      <c r="K7">
        <f>SUMIFS('1'!$Q$4:$Q$207,'1'!$N$4:$N$207,J7)</f>
        <v>0</v>
      </c>
      <c r="L7">
        <f>SUMIFS('1'!$O$4:$O$207,'1'!$R$4:$R$207,J7)</f>
        <v>4</v>
      </c>
      <c r="M7">
        <f t="shared" si="5"/>
        <v>4</v>
      </c>
      <c r="O7" s="186" t="str">
        <f t="shared" si="6"/>
        <v>Old Windsor WMC</v>
      </c>
      <c r="P7" s="67">
        <f>SUM(Q7:S7)</f>
        <v>1</v>
      </c>
      <c r="Q7" s="67">
        <f>COUNTIF('1'!$I$3:$I$224,O7)</f>
        <v>1</v>
      </c>
      <c r="R7" s="50">
        <f>AD7+AE7</f>
        <v>0</v>
      </c>
      <c r="S7" s="50">
        <f>COUNTIF('1'!$L$3:$L$224,O7)</f>
        <v>0</v>
      </c>
      <c r="T7" s="67">
        <f>SUMIF(E2:E9,O7,H2:H9)</f>
        <v>8</v>
      </c>
      <c r="U7" s="67">
        <f>SUMIF(J2:J9,O7,M2:M9)</f>
        <v>4</v>
      </c>
      <c r="V7" s="181">
        <f>T7-U7</f>
        <v>4</v>
      </c>
      <c r="W7" s="181">
        <f>'7'!B16</f>
        <v>0</v>
      </c>
      <c r="X7" s="182">
        <f>T7-W7</f>
        <v>8</v>
      </c>
      <c r="Y7" s="175">
        <f>SUMIF('3'!$C$5:$C$345,O7,'3'!$H$5:$H$345)</f>
        <v>12</v>
      </c>
      <c r="Z7" s="202">
        <v>0</v>
      </c>
      <c r="AA7" s="175">
        <f>SUMIF('3'!$C$5:$C$345,O7,'3'!$G$5:$G$345)</f>
        <v>0</v>
      </c>
      <c r="AB7" s="50">
        <f>MAX('3'!I113:I133)</f>
        <v>48</v>
      </c>
      <c r="AC7" s="183">
        <f>'4'!AL10</f>
        <v>12</v>
      </c>
      <c r="AD7" s="11">
        <f>COUNTIF('1'!$J$5:$J$207,O7)</f>
        <v>0</v>
      </c>
      <c r="AE7" s="11">
        <f>COUNTIF('1'!$K$3:$K$207,O7)</f>
        <v>0</v>
      </c>
    </row>
    <row r="8" spans="1:31" ht="13" x14ac:dyDescent="0.25">
      <c r="A8">
        <v>7</v>
      </c>
      <c r="B8" s="45" t="s">
        <v>63</v>
      </c>
      <c r="E8" s="178" t="str">
        <f t="shared" si="0"/>
        <v>Stoke Poges VC</v>
      </c>
      <c r="F8">
        <f>SUMIFS('1'!$O$4:$O$207,'1'!$N$4:$N$207,E8)</f>
        <v>0</v>
      </c>
      <c r="G8">
        <f>SUMIFS('1'!$Q$4:$Q$207,'1'!$R$4:$R$207,E8)</f>
        <v>1</v>
      </c>
      <c r="H8">
        <f t="shared" si="4"/>
        <v>1</v>
      </c>
      <c r="J8" s="178" t="str">
        <f t="shared" si="1"/>
        <v>Stoke Poges VC</v>
      </c>
      <c r="K8">
        <f>SUMIFS('1'!$Q$4:$Q$207,'1'!$N$4:$N$207,J8)</f>
        <v>0</v>
      </c>
      <c r="L8">
        <f>SUMIFS('1'!$O$4:$O$207,'1'!$R$4:$R$207,J8)</f>
        <v>11</v>
      </c>
      <c r="M8">
        <f t="shared" si="5"/>
        <v>11</v>
      </c>
      <c r="O8" s="186" t="str">
        <f t="shared" si="6"/>
        <v>Stoke Poges VC</v>
      </c>
      <c r="P8" s="67">
        <f t="shared" si="2"/>
        <v>1</v>
      </c>
      <c r="Q8" s="67">
        <f>COUNTIF('1'!$I$3:$I$224,O8)</f>
        <v>0</v>
      </c>
      <c r="R8" s="47">
        <f t="shared" si="3"/>
        <v>0</v>
      </c>
      <c r="S8" s="47">
        <f>COUNTIF('1'!$L$3:$L$224,O8)</f>
        <v>1</v>
      </c>
      <c r="T8" s="67">
        <f>SUMIF(E2:E9,O8,H2:H9)</f>
        <v>1</v>
      </c>
      <c r="U8" s="67">
        <f>SUMIF(J2:J9,O8,M2:M9)</f>
        <v>11</v>
      </c>
      <c r="V8" s="181">
        <f t="shared" si="7"/>
        <v>-10</v>
      </c>
      <c r="W8" s="181">
        <f>'7'!B17</f>
        <v>0</v>
      </c>
      <c r="X8" s="182">
        <f t="shared" si="8"/>
        <v>1</v>
      </c>
      <c r="Y8" s="175">
        <f>SUMIF('3'!$C$5:$C$345,O8,'3'!$H$5:$H$345)</f>
        <v>20</v>
      </c>
      <c r="Z8" s="101">
        <v>0</v>
      </c>
      <c r="AA8" s="175">
        <f>SUMIF('3'!$C$5:$C$345,O8,'3'!$G$5:$G$345)</f>
        <v>0</v>
      </c>
      <c r="AB8" s="47">
        <f>MAX('3'!I134:I158)</f>
        <v>57</v>
      </c>
      <c r="AC8" s="183">
        <f>'4'!AL11</f>
        <v>20</v>
      </c>
      <c r="AD8" s="11">
        <f>COUNTIF('1'!$J$5:$J$207,O8)</f>
        <v>0</v>
      </c>
      <c r="AE8" s="11">
        <f>COUNTIF('1'!$K$3:$K$207,O8)</f>
        <v>0</v>
      </c>
    </row>
    <row r="9" spans="1:31" ht="13.5" thickBot="1" x14ac:dyDescent="0.3">
      <c r="A9">
        <v>8</v>
      </c>
      <c r="B9" s="45" t="s">
        <v>64</v>
      </c>
      <c r="E9" s="178" t="str">
        <f t="shared" si="0"/>
        <v>The Royal Arrows</v>
      </c>
      <c r="F9">
        <f>SUMIFS('1'!$O$4:$O$207,'1'!$N$4:$N$207,E9)</f>
        <v>0</v>
      </c>
      <c r="G9">
        <f>SUMIFS('1'!$Q$4:$Q$207,'1'!$R$4:$R$207,E9)</f>
        <v>3</v>
      </c>
      <c r="H9">
        <f t="shared" si="4"/>
        <v>3</v>
      </c>
      <c r="J9" s="178" t="str">
        <f t="shared" si="1"/>
        <v>The Royal Arrows</v>
      </c>
      <c r="K9">
        <f>SUMIFS('1'!$Q$4:$Q$207,'1'!$N$4:$N$207,J9)</f>
        <v>0</v>
      </c>
      <c r="L9">
        <f>SUMIFS('1'!$O$4:$O$207,'1'!$R$4:$R$207,J9)</f>
        <v>9</v>
      </c>
      <c r="M9">
        <f t="shared" si="5"/>
        <v>9</v>
      </c>
      <c r="O9" s="186" t="str">
        <f t="shared" si="6"/>
        <v>The Royal Arrows</v>
      </c>
      <c r="P9" s="67">
        <f t="shared" si="2"/>
        <v>1</v>
      </c>
      <c r="Q9" s="67">
        <f>COUNTIF('1'!$I$3:$I$224,O9)</f>
        <v>0</v>
      </c>
      <c r="R9" s="47">
        <f t="shared" si="3"/>
        <v>0</v>
      </c>
      <c r="S9" s="47">
        <f>COUNTIF('1'!$L$3:$L$224,O9)</f>
        <v>1</v>
      </c>
      <c r="T9" s="67">
        <f>SUMIF(E2:E9,O9,H2:H9)</f>
        <v>3</v>
      </c>
      <c r="U9" s="67">
        <f>SUMIF(J2:J9,O9,M2:M9)</f>
        <v>9</v>
      </c>
      <c r="V9" s="181">
        <f t="shared" si="7"/>
        <v>-6</v>
      </c>
      <c r="W9" s="181">
        <f>'7'!B18</f>
        <v>0</v>
      </c>
      <c r="X9" s="182">
        <f t="shared" si="8"/>
        <v>3</v>
      </c>
      <c r="Y9" s="175">
        <f>SUMIF('3'!$C$5:$C$345,O9,'3'!$H$5:$H$345)</f>
        <v>19</v>
      </c>
      <c r="Z9" s="101">
        <v>0</v>
      </c>
      <c r="AA9" s="175">
        <f>SUMIF('3'!$C$5:$C$345,O9,'3'!$G$5:$G$345)</f>
        <v>0</v>
      </c>
      <c r="AB9" s="47">
        <f>MAX('3'!I159:I179)</f>
        <v>107</v>
      </c>
      <c r="AC9" s="183">
        <f>'4'!AL12</f>
        <v>19</v>
      </c>
      <c r="AD9" s="11">
        <f>COUNTIF('1'!$J$5:$J$207,O9)</f>
        <v>0</v>
      </c>
      <c r="AE9" s="11">
        <f>COUNTIF('1'!$K$3:$K$207,O9)</f>
        <v>0</v>
      </c>
    </row>
    <row r="10" spans="1:31" ht="13.5" thickBot="1" x14ac:dyDescent="0.35">
      <c r="B10" s="7" t="s">
        <v>65</v>
      </c>
      <c r="E10" s="13" t="s">
        <v>33</v>
      </c>
      <c r="F10" s="13" t="s">
        <v>34</v>
      </c>
      <c r="G10" s="13" t="s">
        <v>35</v>
      </c>
      <c r="H10" s="13" t="s">
        <v>36</v>
      </c>
      <c r="J10" s="13" t="s">
        <v>37</v>
      </c>
      <c r="K10" s="13" t="s">
        <v>34</v>
      </c>
      <c r="L10" s="13" t="s">
        <v>35</v>
      </c>
      <c r="M10" s="13" t="s">
        <v>36</v>
      </c>
      <c r="O10" s="185" t="s">
        <v>66</v>
      </c>
      <c r="P10" s="176" t="s">
        <v>39</v>
      </c>
      <c r="Q10" s="176" t="s">
        <v>40</v>
      </c>
      <c r="R10" s="176" t="s">
        <v>41</v>
      </c>
      <c r="S10" s="176" t="s">
        <v>42</v>
      </c>
      <c r="T10" s="176" t="s">
        <v>43</v>
      </c>
      <c r="U10" s="176" t="s">
        <v>44</v>
      </c>
      <c r="V10" s="176" t="s">
        <v>45</v>
      </c>
      <c r="W10" s="176" t="s">
        <v>46</v>
      </c>
      <c r="X10" s="180" t="s">
        <v>47</v>
      </c>
      <c r="Y10" s="176" t="s">
        <v>48</v>
      </c>
      <c r="Z10" s="179" t="s">
        <v>49</v>
      </c>
      <c r="AA10" s="176" t="s">
        <v>50</v>
      </c>
      <c r="AB10" s="176" t="s">
        <v>51</v>
      </c>
      <c r="AC10" s="177" t="s">
        <v>52</v>
      </c>
      <c r="AD10" s="11" t="s">
        <v>53</v>
      </c>
      <c r="AE10" s="11" t="s">
        <v>53</v>
      </c>
    </row>
    <row r="11" spans="1:31" ht="13" x14ac:dyDescent="0.25">
      <c r="A11">
        <v>1</v>
      </c>
      <c r="B11" s="45" t="s">
        <v>67</v>
      </c>
      <c r="E11" s="178" t="str">
        <f t="shared" ref="E11:E18" si="9">B11</f>
        <v>Burnham Nomads</v>
      </c>
      <c r="F11">
        <f>SUMIFS('1'!$O$4:$O$207,'1'!$N$4:$N$207,E11)</f>
        <v>5</v>
      </c>
      <c r="G11">
        <f>SUMIFS('1'!$Q$4:$Q$207,'1'!$R$4:$R$207,E11)</f>
        <v>0</v>
      </c>
      <c r="H11">
        <f>F11+G11</f>
        <v>5</v>
      </c>
      <c r="J11" s="178" t="str">
        <f t="shared" ref="J11:J18" si="10">B11</f>
        <v>Burnham Nomads</v>
      </c>
      <c r="K11">
        <f>SUMIFS('1'!$Q$4:$Q$207,'1'!$N$4:$N$207,J11)</f>
        <v>7</v>
      </c>
      <c r="L11">
        <f>SUMIFS('1'!$O$4:$O$207,'1'!$R$4:$R$207,J11)</f>
        <v>0</v>
      </c>
      <c r="M11">
        <f>K11+L11</f>
        <v>7</v>
      </c>
      <c r="O11" s="186" t="str">
        <f>B11</f>
        <v>Burnham Nomads</v>
      </c>
      <c r="P11" s="67">
        <f t="shared" ref="P11:P15" si="11">SUM(Q11:S11)</f>
        <v>1</v>
      </c>
      <c r="Q11" s="67">
        <f>COUNTIF('1'!$I$3:$I$224,O11)</f>
        <v>0</v>
      </c>
      <c r="R11" s="67">
        <f t="shared" ref="R11:R15" si="12">AD11+AE11</f>
        <v>0</v>
      </c>
      <c r="S11" s="67">
        <f>COUNTIF('1'!$L$3:$L$224,O11)</f>
        <v>1</v>
      </c>
      <c r="T11" s="67">
        <f>SUMIF(E11:E18,O11,H11:H18)</f>
        <v>5</v>
      </c>
      <c r="U11" s="67">
        <f>SUMIF(J11:J18,O11,M11:M18)</f>
        <v>7</v>
      </c>
      <c r="V11" s="181">
        <f>T11-U11</f>
        <v>-2</v>
      </c>
      <c r="W11" s="181">
        <f>'7'!B19</f>
        <v>0</v>
      </c>
      <c r="X11" s="182">
        <f>T11-W11</f>
        <v>5</v>
      </c>
      <c r="Y11" s="175">
        <f>SUMIF('3'!$C$5:$C$345,O11,'3'!$H$5:$H$345)</f>
        <v>8</v>
      </c>
      <c r="Z11" s="201">
        <v>0</v>
      </c>
      <c r="AA11" s="175">
        <f>SUMIF('3'!$C$5:$C$345,O11,'3'!$G$5:$G$345)</f>
        <v>0</v>
      </c>
      <c r="AB11" s="67">
        <f>MAX('3'!I180:I201)</f>
        <v>47</v>
      </c>
      <c r="AC11" s="183">
        <f>'4'!AL13</f>
        <v>8</v>
      </c>
      <c r="AD11" s="11">
        <f>COUNTIF('1'!$J$5:$J$207,O11)</f>
        <v>0</v>
      </c>
      <c r="AE11" s="11">
        <f>COUNTIF('1'!$K$3:$K$207,O11)</f>
        <v>0</v>
      </c>
    </row>
    <row r="12" spans="1:31" ht="13" x14ac:dyDescent="0.25">
      <c r="A12">
        <v>2</v>
      </c>
      <c r="B12" s="45" t="s">
        <v>68</v>
      </c>
      <c r="E12" s="178" t="str">
        <f t="shared" si="9"/>
        <v>Shamrocks B</v>
      </c>
      <c r="F12">
        <f>SUMIFS('1'!$O$4:$O$207,'1'!$N$4:$N$207,E12)</f>
        <v>9</v>
      </c>
      <c r="G12">
        <f>SUMIFS('1'!$Q$4:$Q$207,'1'!$R$4:$R$207,E12)</f>
        <v>0</v>
      </c>
      <c r="H12">
        <f t="shared" ref="H12:H18" si="13">F12+G12</f>
        <v>9</v>
      </c>
      <c r="J12" s="178" t="str">
        <f t="shared" si="10"/>
        <v>Shamrocks B</v>
      </c>
      <c r="K12">
        <f>SUMIFS('1'!$Q$4:$Q$207,'1'!$N$4:$N$207,J12)</f>
        <v>3</v>
      </c>
      <c r="L12">
        <f>SUMIFS('1'!$O$4:$O$207,'1'!$R$4:$R$207,J12)</f>
        <v>0</v>
      </c>
      <c r="M12">
        <f t="shared" ref="M12:M18" si="14">K12+L12</f>
        <v>3</v>
      </c>
      <c r="O12" s="186" t="str">
        <f t="shared" ref="O12:O18" si="15">B12</f>
        <v>Shamrocks B</v>
      </c>
      <c r="P12" s="67">
        <f t="shared" si="11"/>
        <v>1</v>
      </c>
      <c r="Q12" s="67">
        <f>COUNTIF('1'!$I$3:$I$224,O12)</f>
        <v>1</v>
      </c>
      <c r="R12" s="47">
        <f t="shared" si="12"/>
        <v>0</v>
      </c>
      <c r="S12" s="47">
        <f>COUNTIF('1'!$L$3:$L$224,O12)</f>
        <v>0</v>
      </c>
      <c r="T12" s="67">
        <f>SUMIF(E11:E18,O12,H11:H18)</f>
        <v>9</v>
      </c>
      <c r="U12" s="67">
        <f>SUMIF(J11:J18,O12,M11:M18)</f>
        <v>3</v>
      </c>
      <c r="V12" s="181">
        <f t="shared" ref="V12:V15" si="16">T12-U12</f>
        <v>6</v>
      </c>
      <c r="W12" s="181">
        <f>'7'!B20</f>
        <v>0</v>
      </c>
      <c r="X12" s="182">
        <f t="shared" ref="X12:X15" si="17">T12-W12</f>
        <v>9</v>
      </c>
      <c r="Y12" s="175">
        <f>SUMIF('3'!$C$5:$C$345,O12,'3'!$H$5:$H$345)</f>
        <v>13</v>
      </c>
      <c r="Z12" s="101">
        <v>0</v>
      </c>
      <c r="AA12" s="175">
        <f>SUMIF('3'!$C$5:$C$345,O12,'3'!$G$5:$G$345)</f>
        <v>0</v>
      </c>
      <c r="AB12" s="47">
        <f>MAX('3'!I202:I222)</f>
        <v>52</v>
      </c>
      <c r="AC12" s="183">
        <f>'4'!AL14</f>
        <v>13</v>
      </c>
      <c r="AD12" s="11">
        <f>COUNTIF('1'!$J$5:$J$207,O12)</f>
        <v>0</v>
      </c>
      <c r="AE12" s="11">
        <f>COUNTIF('1'!$K$3:$K$207,O12)</f>
        <v>0</v>
      </c>
    </row>
    <row r="13" spans="1:31" ht="13" x14ac:dyDescent="0.25">
      <c r="A13">
        <v>3</v>
      </c>
      <c r="B13" s="45" t="s">
        <v>69</v>
      </c>
      <c r="E13" s="178" t="str">
        <f>B13</f>
        <v>Iver RBL</v>
      </c>
      <c r="F13">
        <f>SUMIFS('1'!$O$4:$O$207,'1'!$N$4:$N$207,E13)</f>
        <v>0</v>
      </c>
      <c r="G13">
        <f>SUMIFS('1'!$Q$4:$Q$207,'1'!$R$4:$R$207,E13)</f>
        <v>0</v>
      </c>
      <c r="H13">
        <f t="shared" si="13"/>
        <v>0</v>
      </c>
      <c r="J13" s="178" t="str">
        <f>B13</f>
        <v>Iver RBL</v>
      </c>
      <c r="K13">
        <f>SUMIFS('1'!$Q$4:$Q$207,'1'!$N$4:$N$207,J13)</f>
        <v>0</v>
      </c>
      <c r="L13">
        <f>SUMIFS('1'!$O$4:$O$207,'1'!$R$4:$R$207,J13)</f>
        <v>0</v>
      </c>
      <c r="M13">
        <f t="shared" si="14"/>
        <v>0</v>
      </c>
      <c r="O13" s="186" t="str">
        <f>B13</f>
        <v>Iver RBL</v>
      </c>
      <c r="P13" s="67">
        <f t="shared" si="11"/>
        <v>0</v>
      </c>
      <c r="Q13" s="67">
        <f>COUNTIF('1'!$I$3:$I$224,O13)</f>
        <v>0</v>
      </c>
      <c r="R13" s="47">
        <f t="shared" si="12"/>
        <v>0</v>
      </c>
      <c r="S13" s="47">
        <f>COUNTIF('1'!$L$3:$L$224,O13)</f>
        <v>0</v>
      </c>
      <c r="T13" s="67">
        <f>SUMIF(E11:E18,O13,H11:H18)</f>
        <v>0</v>
      </c>
      <c r="U13" s="67">
        <f>SUMIF(J11:J18,O13,M11:M18)</f>
        <v>0</v>
      </c>
      <c r="V13" s="181">
        <f t="shared" si="16"/>
        <v>0</v>
      </c>
      <c r="W13" s="181">
        <f>'7'!B21</f>
        <v>0</v>
      </c>
      <c r="X13" s="182">
        <f t="shared" si="17"/>
        <v>0</v>
      </c>
      <c r="Y13" s="175">
        <f>SUMIF('3'!$C$5:$C$345,O13,'3'!$H$5:$H$345)</f>
        <v>0</v>
      </c>
      <c r="Z13" s="101">
        <v>0</v>
      </c>
      <c r="AA13" s="175">
        <f>SUMIF('3'!$C$5:$C$345,O13,'3'!$G$5:$G$345)</f>
        <v>0</v>
      </c>
      <c r="AB13" s="47">
        <f>MAX('3'!I223:I244)</f>
        <v>0</v>
      </c>
      <c r="AC13" s="183">
        <f>'4'!AL15</f>
        <v>0</v>
      </c>
      <c r="AD13" s="11">
        <f>COUNTIF('1'!$J$5:$J$207,O13)</f>
        <v>0</v>
      </c>
      <c r="AE13" s="11">
        <f>COUNTIF('1'!$K$3:$K$207,O13)</f>
        <v>0</v>
      </c>
    </row>
    <row r="14" spans="1:31" ht="13" x14ac:dyDescent="0.25">
      <c r="A14">
        <v>4</v>
      </c>
      <c r="B14" s="45" t="s">
        <v>70</v>
      </c>
      <c r="E14" s="178" t="str">
        <f>B14</f>
        <v>No Game</v>
      </c>
      <c r="F14">
        <f>SUMIFS('1'!$O$4:$O$207,'1'!$N$4:$N$207,E14)</f>
        <v>0</v>
      </c>
      <c r="G14">
        <f>SUMIFS('1'!$Q$4:$Q$207,'1'!$R$4:$R$207,E14)</f>
        <v>0</v>
      </c>
      <c r="H14">
        <f t="shared" si="13"/>
        <v>0</v>
      </c>
      <c r="J14" s="178" t="str">
        <f>B14</f>
        <v>No Game</v>
      </c>
      <c r="K14">
        <f>SUMIFS('1'!$Q$4:$Q$207,'1'!$N$4:$N$207,J14)</f>
        <v>0</v>
      </c>
      <c r="L14">
        <f>SUMIFS('1'!$O$4:$O$207,'1'!$R$4:$R$207,J14)</f>
        <v>0</v>
      </c>
      <c r="M14">
        <f t="shared" si="14"/>
        <v>0</v>
      </c>
      <c r="O14" s="186" t="str">
        <f>B14</f>
        <v>No Game</v>
      </c>
      <c r="P14" s="67">
        <f t="shared" si="11"/>
        <v>0</v>
      </c>
      <c r="Q14" s="67">
        <f>COUNTIF('1'!$I$3:$I$224,O14)</f>
        <v>0</v>
      </c>
      <c r="R14" s="47">
        <f t="shared" si="12"/>
        <v>0</v>
      </c>
      <c r="S14" s="47">
        <f>COUNTIF('1'!$L$3:$L$224,O14)</f>
        <v>0</v>
      </c>
      <c r="T14" s="67">
        <f>SUMIF(E11:E18,O14,H11:H18)</f>
        <v>0</v>
      </c>
      <c r="U14" s="67">
        <f>SUMIF(J11:J18,O14,M11:M18)</f>
        <v>0</v>
      </c>
      <c r="V14" s="181">
        <f t="shared" si="16"/>
        <v>0</v>
      </c>
      <c r="W14" s="181">
        <f>'7'!B22</f>
        <v>0</v>
      </c>
      <c r="X14" s="182">
        <f t="shared" si="17"/>
        <v>0</v>
      </c>
      <c r="Y14" s="175">
        <f>SUMIF('3'!$C$5:$C$345,O14,'3'!$H$5:$H$345)</f>
        <v>0</v>
      </c>
      <c r="Z14" s="101">
        <v>0</v>
      </c>
      <c r="AA14" s="175">
        <f>SUMIF('3'!$C$5:$C$345,O14,'3'!$G$5:$G$345)</f>
        <v>0</v>
      </c>
      <c r="AB14" s="47">
        <f>MAX('3'!I245:I259)</f>
        <v>0</v>
      </c>
      <c r="AC14" s="183">
        <f>'4'!AL16</f>
        <v>0</v>
      </c>
      <c r="AD14" s="11">
        <f>COUNTIF('1'!$J$5:$J$207,O14)</f>
        <v>0</v>
      </c>
      <c r="AE14" s="11">
        <f>COUNTIF('1'!$K$3:$K$207,O14)</f>
        <v>0</v>
      </c>
    </row>
    <row r="15" spans="1:31" ht="13" x14ac:dyDescent="0.25">
      <c r="A15">
        <v>5</v>
      </c>
      <c r="B15" s="45" t="s">
        <v>71</v>
      </c>
      <c r="E15" s="178" t="str">
        <f>B15</f>
        <v>The Acre</v>
      </c>
      <c r="F15">
        <f>SUMIFS('1'!$O$4:$O$207,'1'!$N$4:$N$207,E15)</f>
        <v>0</v>
      </c>
      <c r="G15">
        <f>SUMIFS('1'!$Q$4:$Q$207,'1'!$R$4:$R$207,E15)</f>
        <v>0</v>
      </c>
      <c r="H15">
        <f t="shared" si="13"/>
        <v>0</v>
      </c>
      <c r="J15" s="178" t="str">
        <f>B15</f>
        <v>The Acre</v>
      </c>
      <c r="K15">
        <f>SUMIFS('1'!$Q$4:$Q$207,'1'!$N$4:$N$207,J15)</f>
        <v>0</v>
      </c>
      <c r="L15">
        <f>SUMIFS('1'!$O$4:$O$207,'1'!$R$4:$R$207,J15)</f>
        <v>0</v>
      </c>
      <c r="M15">
        <f t="shared" si="14"/>
        <v>0</v>
      </c>
      <c r="O15" s="186" t="str">
        <f>B15</f>
        <v>The Acre</v>
      </c>
      <c r="P15" s="67">
        <f t="shared" si="11"/>
        <v>0</v>
      </c>
      <c r="Q15" s="67">
        <f>COUNTIF('1'!$I$3:$I$224,O15)</f>
        <v>0</v>
      </c>
      <c r="R15" s="47">
        <f t="shared" si="12"/>
        <v>0</v>
      </c>
      <c r="S15" s="47">
        <f>COUNTIF('1'!$L$3:$L$224,O15)</f>
        <v>0</v>
      </c>
      <c r="T15" s="67">
        <f>SUMIF(E11:E18,O15,H11:H18)</f>
        <v>0</v>
      </c>
      <c r="U15" s="67">
        <f>SUMIF(J11:J18,O15,M11:M18)</f>
        <v>0</v>
      </c>
      <c r="V15" s="181">
        <f t="shared" si="16"/>
        <v>0</v>
      </c>
      <c r="W15" s="181">
        <f>'7'!B23</f>
        <v>0</v>
      </c>
      <c r="X15" s="182">
        <f t="shared" si="17"/>
        <v>0</v>
      </c>
      <c r="Y15" s="175">
        <f>SUMIF('3'!$C$5:$C$345,O15,'3'!$H$5:$H$345)</f>
        <v>0</v>
      </c>
      <c r="Z15" s="101">
        <v>0</v>
      </c>
      <c r="AA15" s="175">
        <f>SUMIF('3'!$C$5:$C$345,O15,'3'!$G$5:$G$345)</f>
        <v>0</v>
      </c>
      <c r="AB15" s="47">
        <f>MAX('3'!I260:I280)</f>
        <v>0</v>
      </c>
      <c r="AC15" s="183">
        <f>'4'!AL17</f>
        <v>0</v>
      </c>
      <c r="AD15" s="11">
        <f>COUNTIF('1'!$J$5:$J$207,O15)</f>
        <v>0</v>
      </c>
      <c r="AE15" s="11">
        <f>COUNTIF('1'!$K$3:$K$207,O15)</f>
        <v>0</v>
      </c>
    </row>
    <row r="16" spans="1:31" ht="13" x14ac:dyDescent="0.25">
      <c r="A16">
        <v>6</v>
      </c>
      <c r="B16" s="45" t="s">
        <v>72</v>
      </c>
      <c r="E16" s="178" t="str">
        <f>B16</f>
        <v>NWCA Darts</v>
      </c>
      <c r="F16">
        <f>SUMIFS('1'!$O$4:$O$207,'1'!$N$4:$N$207,E16)</f>
        <v>0</v>
      </c>
      <c r="G16">
        <f>SUMIFS('1'!$Q$4:$Q$207,'1'!$R$4:$R$207,E16)</f>
        <v>0</v>
      </c>
      <c r="H16">
        <f t="shared" si="13"/>
        <v>0</v>
      </c>
      <c r="J16" s="178" t="str">
        <f>B16</f>
        <v>NWCA Darts</v>
      </c>
      <c r="K16">
        <f>SUMIFS('1'!$Q$4:$Q$207,'1'!$N$4:$N$207,J16)</f>
        <v>0</v>
      </c>
      <c r="L16">
        <f>SUMIFS('1'!$O$4:$O$207,'1'!$R$4:$R$207,J16)</f>
        <v>0</v>
      </c>
      <c r="M16">
        <f t="shared" si="14"/>
        <v>0</v>
      </c>
      <c r="O16" s="186" t="str">
        <f>B16</f>
        <v>NWCA Darts</v>
      </c>
      <c r="P16" s="67">
        <f>SUM(Q16:S16)</f>
        <v>0</v>
      </c>
      <c r="Q16" s="67">
        <f>COUNTIF('1'!$I$3:$I$224,O16)</f>
        <v>0</v>
      </c>
      <c r="R16" s="50">
        <f>AD16+AE16</f>
        <v>0</v>
      </c>
      <c r="S16" s="50">
        <f>COUNTIF('1'!$L$3:$L$224,O16)</f>
        <v>0</v>
      </c>
      <c r="T16" s="67">
        <f>SUMIF(E11:E18,O16,H11:H18)</f>
        <v>0</v>
      </c>
      <c r="U16" s="67">
        <f>SUMIF(J11:J18,O16,M11:M18)</f>
        <v>0</v>
      </c>
      <c r="V16" s="181">
        <f>T16-U16</f>
        <v>0</v>
      </c>
      <c r="W16" s="181">
        <f>'7'!B24</f>
        <v>0</v>
      </c>
      <c r="X16" s="182">
        <f>T16-W16</f>
        <v>0</v>
      </c>
      <c r="Y16" s="175">
        <f>SUMIF('3'!$C$5:$C$345,O16,'3'!$H$5:$H$345)</f>
        <v>0</v>
      </c>
      <c r="Z16" s="202">
        <v>0</v>
      </c>
      <c r="AA16" s="175">
        <f>SUMIF('3'!$C$5:$C$345,O16,'3'!$G$5:$G$345)</f>
        <v>0</v>
      </c>
      <c r="AB16" s="50">
        <f>MAX('3'!I281:I301)</f>
        <v>0</v>
      </c>
      <c r="AC16" s="183">
        <f>'4'!AL18</f>
        <v>0</v>
      </c>
      <c r="AD16" s="11">
        <f>COUNTIF('1'!$J$5:$J$207,O16)</f>
        <v>0</v>
      </c>
      <c r="AE16" s="11">
        <f>COUNTIF('1'!$K$3:$K$207,O16)</f>
        <v>0</v>
      </c>
    </row>
    <row r="17" spans="1:31" ht="13" x14ac:dyDescent="0.25">
      <c r="A17">
        <v>7</v>
      </c>
      <c r="B17" s="45" t="s">
        <v>73</v>
      </c>
      <c r="E17" s="178" t="str">
        <f>B17</f>
        <v>The Victoria</v>
      </c>
      <c r="F17">
        <f>SUMIFS('1'!$O$4:$O$207,'1'!$N$4:$N$207,E17)</f>
        <v>0</v>
      </c>
      <c r="G17">
        <f>SUMIFS('1'!$Q$4:$Q$207,'1'!$R$4:$R$207,E17)</f>
        <v>3</v>
      </c>
      <c r="H17">
        <f t="shared" si="13"/>
        <v>3</v>
      </c>
      <c r="J17" s="178" t="str">
        <f>B17</f>
        <v>The Victoria</v>
      </c>
      <c r="K17">
        <f>SUMIFS('1'!$Q$4:$Q$207,'1'!$N$4:$N$207,J17)</f>
        <v>0</v>
      </c>
      <c r="L17">
        <f>SUMIFS('1'!$O$4:$O$207,'1'!$R$4:$R$207,J17)</f>
        <v>9</v>
      </c>
      <c r="M17">
        <f t="shared" si="14"/>
        <v>9</v>
      </c>
      <c r="O17" s="186" t="str">
        <f>B17</f>
        <v>The Victoria</v>
      </c>
      <c r="P17" s="67">
        <f t="shared" ref="P17:P18" si="18">SUM(Q17:S17)</f>
        <v>1</v>
      </c>
      <c r="Q17" s="67">
        <f>COUNTIF('1'!$I$3:$I$224,O17)</f>
        <v>0</v>
      </c>
      <c r="R17" s="47">
        <f t="shared" ref="R17:R18" si="19">AD17+AE17</f>
        <v>0</v>
      </c>
      <c r="S17" s="47">
        <f>COUNTIF('1'!$L$3:$L$224,O17)</f>
        <v>1</v>
      </c>
      <c r="T17" s="67">
        <f>SUMIF(E11:E18,O17,H11:H18)</f>
        <v>3</v>
      </c>
      <c r="U17" s="67">
        <f>SUMIF(J11:J18,O17,M11:M18)</f>
        <v>9</v>
      </c>
      <c r="V17" s="181">
        <f t="shared" ref="V17:V18" si="20">T17-U17</f>
        <v>-6</v>
      </c>
      <c r="W17" s="181">
        <f>'7'!B25</f>
        <v>0</v>
      </c>
      <c r="X17" s="182">
        <f t="shared" ref="X17:X18" si="21">T17-W17</f>
        <v>3</v>
      </c>
      <c r="Y17" s="175">
        <f>SUMIF('3'!$C$5:$C$345,O17,'3'!$H$5:$H$345)</f>
        <v>4</v>
      </c>
      <c r="Z17" s="101">
        <v>0</v>
      </c>
      <c r="AA17" s="175">
        <f>SUMIF('3'!$C$5:$C$345,O17,'3'!$G$5:$G$345)</f>
        <v>0</v>
      </c>
      <c r="AB17" s="47">
        <f>MAX('3'!I302:I322)</f>
        <v>78</v>
      </c>
      <c r="AC17" s="183">
        <f>'4'!AL19</f>
        <v>4</v>
      </c>
      <c r="AD17" s="11">
        <f>COUNTIF('1'!$J$5:$J$207,O17)</f>
        <v>0</v>
      </c>
      <c r="AE17" s="11">
        <f>COUNTIF('1'!$K$3:$K$207,O17)</f>
        <v>0</v>
      </c>
    </row>
    <row r="18" spans="1:31" ht="13" x14ac:dyDescent="0.25">
      <c r="A18">
        <v>8</v>
      </c>
      <c r="B18" s="45" t="s">
        <v>74</v>
      </c>
      <c r="E18" s="178" t="str">
        <f t="shared" si="9"/>
        <v>The Holly Tree</v>
      </c>
      <c r="F18">
        <f>SUMIFS('1'!$O$4:$O$207,'1'!$N$4:$N$207,E18)</f>
        <v>0</v>
      </c>
      <c r="G18">
        <f>SUMIFS('1'!$Q$4:$Q$207,'1'!$R$4:$R$207,E18)</f>
        <v>7</v>
      </c>
      <c r="H18">
        <f t="shared" si="13"/>
        <v>7</v>
      </c>
      <c r="J18" s="178" t="str">
        <f t="shared" si="10"/>
        <v>The Holly Tree</v>
      </c>
      <c r="K18">
        <f>SUMIFS('1'!$Q$4:$Q$207,'1'!$N$4:$N$207,J18)</f>
        <v>0</v>
      </c>
      <c r="L18">
        <f>SUMIFS('1'!$O$4:$O$207,'1'!$R$4:$R$207,J18)</f>
        <v>5</v>
      </c>
      <c r="M18">
        <f t="shared" si="14"/>
        <v>5</v>
      </c>
      <c r="O18" s="186" t="str">
        <f t="shared" si="15"/>
        <v>The Holly Tree</v>
      </c>
      <c r="P18" s="67">
        <f t="shared" si="18"/>
        <v>1</v>
      </c>
      <c r="Q18" s="67">
        <f>COUNTIF('1'!$I$3:$I$224,O18)</f>
        <v>1</v>
      </c>
      <c r="R18" s="47">
        <f t="shared" si="19"/>
        <v>0</v>
      </c>
      <c r="S18" s="47">
        <f>COUNTIF('1'!$L$3:$L$224,O18)</f>
        <v>0</v>
      </c>
      <c r="T18" s="67">
        <f>SUMIF(E11:E18,O18,H11:H18)</f>
        <v>7</v>
      </c>
      <c r="U18" s="67">
        <f>SUMIF(J11:J18,O18,M11:M18)</f>
        <v>5</v>
      </c>
      <c r="V18" s="181">
        <f t="shared" si="20"/>
        <v>2</v>
      </c>
      <c r="W18" s="181">
        <f>'7'!B26</f>
        <v>0</v>
      </c>
      <c r="X18" s="182">
        <f t="shared" si="21"/>
        <v>7</v>
      </c>
      <c r="Y18" s="175">
        <f>SUMIF('3'!$C$5:$C$345,O18,'3'!$H$5:$H$345)</f>
        <v>9</v>
      </c>
      <c r="Z18" s="101">
        <v>0</v>
      </c>
      <c r="AA18" s="175">
        <f>SUMIF('3'!$C$5:$C$345,O18,'3'!$G$5:$G$345)</f>
        <v>0</v>
      </c>
      <c r="AB18" s="47">
        <f>MAX('3'!I323:I345)</f>
        <v>96</v>
      </c>
      <c r="AC18" s="183">
        <f>'4'!AL20</f>
        <v>9</v>
      </c>
      <c r="AD18" s="11">
        <f>COUNTIF('1'!$J$5:$J$207,O18)</f>
        <v>0</v>
      </c>
      <c r="AE18" s="11">
        <f>COUNTIF('1'!$K$3:$K$207,O18)</f>
        <v>0</v>
      </c>
    </row>
    <row r="19" spans="1:31" x14ac:dyDescent="0.25">
      <c r="B19" s="7" t="s">
        <v>75</v>
      </c>
      <c r="O19" s="187"/>
      <c r="P19" s="188"/>
      <c r="Q19" s="188"/>
      <c r="R19" s="188"/>
      <c r="S19" s="188"/>
      <c r="T19" s="188"/>
      <c r="U19" s="188"/>
      <c r="V19" s="188"/>
      <c r="W19" s="188"/>
      <c r="X19" s="188"/>
      <c r="Y19" s="188"/>
      <c r="Z19" s="188"/>
      <c r="AA19" s="188"/>
      <c r="AB19" s="188"/>
      <c r="AC19" s="188"/>
    </row>
    <row r="20" spans="1:31" x14ac:dyDescent="0.25">
      <c r="A20">
        <v>1</v>
      </c>
      <c r="B20" s="45" t="s">
        <v>76</v>
      </c>
    </row>
    <row r="21" spans="1:31" x14ac:dyDescent="0.25">
      <c r="A21">
        <v>2</v>
      </c>
      <c r="B21" s="45" t="s">
        <v>77</v>
      </c>
    </row>
    <row r="22" spans="1:31" x14ac:dyDescent="0.25">
      <c r="A22">
        <v>3</v>
      </c>
      <c r="B22" s="45" t="s">
        <v>78</v>
      </c>
    </row>
    <row r="23" spans="1:31" ht="13" x14ac:dyDescent="0.3">
      <c r="A23">
        <v>4</v>
      </c>
      <c r="B23" s="45" t="s">
        <v>79</v>
      </c>
      <c r="G23" s="13"/>
      <c r="H23" s="13"/>
    </row>
    <row r="24" spans="1:31" x14ac:dyDescent="0.25">
      <c r="A24">
        <v>5</v>
      </c>
      <c r="B24" s="45" t="s">
        <v>80</v>
      </c>
    </row>
    <row r="25" spans="1:31" x14ac:dyDescent="0.25">
      <c r="A25">
        <v>6</v>
      </c>
      <c r="B25" s="45" t="s">
        <v>81</v>
      </c>
    </row>
    <row r="26" spans="1:31" x14ac:dyDescent="0.25">
      <c r="A26">
        <v>7</v>
      </c>
      <c r="B26" s="45" t="s">
        <v>82</v>
      </c>
    </row>
    <row r="27" spans="1:31" x14ac:dyDescent="0.25">
      <c r="A27">
        <v>8</v>
      </c>
      <c r="B27" s="45" t="s">
        <v>83</v>
      </c>
    </row>
    <row r="28" spans="1:31" x14ac:dyDescent="0.25">
      <c r="B28" s="7" t="s">
        <v>84</v>
      </c>
    </row>
    <row r="29" spans="1:31" x14ac:dyDescent="0.25">
      <c r="A29">
        <v>1</v>
      </c>
      <c r="B29" s="45" t="s">
        <v>85</v>
      </c>
    </row>
    <row r="30" spans="1:31" x14ac:dyDescent="0.25">
      <c r="A30">
        <v>2</v>
      </c>
      <c r="B30" s="45" t="s">
        <v>86</v>
      </c>
    </row>
    <row r="31" spans="1:31" x14ac:dyDescent="0.25">
      <c r="A31">
        <v>3</v>
      </c>
      <c r="B31" s="45" t="s">
        <v>87</v>
      </c>
    </row>
    <row r="32" spans="1:31" x14ac:dyDescent="0.25">
      <c r="A32">
        <v>4</v>
      </c>
      <c r="B32" s="45" t="s">
        <v>88</v>
      </c>
    </row>
    <row r="33" spans="1:8" x14ac:dyDescent="0.25">
      <c r="A33">
        <v>5</v>
      </c>
      <c r="B33" s="45" t="s">
        <v>89</v>
      </c>
    </row>
    <row r="34" spans="1:8" ht="13" x14ac:dyDescent="0.3">
      <c r="A34">
        <v>6</v>
      </c>
      <c r="B34" s="45" t="s">
        <v>90</v>
      </c>
      <c r="G34" s="13"/>
      <c r="H34" s="13"/>
    </row>
    <row r="35" spans="1:8" x14ac:dyDescent="0.25">
      <c r="A35">
        <v>7</v>
      </c>
      <c r="B35" s="45" t="s">
        <v>91</v>
      </c>
    </row>
    <row r="36" spans="1:8" x14ac:dyDescent="0.25">
      <c r="A36">
        <v>8</v>
      </c>
      <c r="B36" s="45" t="s">
        <v>92</v>
      </c>
    </row>
  </sheetData>
  <sortState xmlns:xlrd2="http://schemas.microsoft.com/office/spreadsheetml/2017/richdata2" ref="A11:B18">
    <sortCondition ref="A11:A18"/>
  </sortState>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dimension ref="A1:R163"/>
  <sheetViews>
    <sheetView zoomScaleNormal="100" workbookViewId="0">
      <pane ySplit="1" topLeftCell="A2" activePane="bottomLeft" state="frozen"/>
      <selection pane="bottomLeft" activeCell="H18" sqref="H18"/>
    </sheetView>
  </sheetViews>
  <sheetFormatPr defaultRowHeight="12.5" x14ac:dyDescent="0.25"/>
  <cols>
    <col min="1" max="1" width="5.1796875" bestFit="1" customWidth="1"/>
    <col min="2" max="2" width="9.54296875" bestFit="1" customWidth="1"/>
    <col min="3" max="3" width="9.453125" bestFit="1" customWidth="1"/>
    <col min="4" max="4" width="10.1796875" bestFit="1" customWidth="1"/>
    <col min="5" max="5" width="19.453125" bestFit="1" customWidth="1"/>
    <col min="6" max="7" width="10.54296875" bestFit="1" customWidth="1"/>
    <col min="8" max="8" width="28.453125" bestFit="1" customWidth="1"/>
    <col min="9" max="10" width="13.54296875" bestFit="1" customWidth="1"/>
    <col min="11" max="11" width="28.453125" bestFit="1" customWidth="1"/>
    <col min="12" max="12" width="66.453125" bestFit="1" customWidth="1"/>
    <col min="13" max="13" width="11.1796875" bestFit="1" customWidth="1"/>
    <col min="14" max="14" width="2" bestFit="1" customWidth="1"/>
    <col min="15" max="15" width="16.453125" bestFit="1" customWidth="1"/>
    <col min="16" max="16" width="30.453125" bestFit="1" customWidth="1"/>
    <col min="17" max="18" width="7.453125" bestFit="1" customWidth="1"/>
  </cols>
  <sheetData>
    <row r="1" spans="1:18" ht="13" x14ac:dyDescent="0.3">
      <c r="A1" s="11" t="s">
        <v>93</v>
      </c>
      <c r="B1" s="11" t="s">
        <v>94</v>
      </c>
      <c r="C1" s="11" t="s">
        <v>95</v>
      </c>
      <c r="D1" s="98" t="s">
        <v>96</v>
      </c>
      <c r="E1" s="98" t="s">
        <v>97</v>
      </c>
      <c r="F1" s="98" t="s">
        <v>98</v>
      </c>
      <c r="G1" s="98" t="s">
        <v>99</v>
      </c>
      <c r="H1" s="45" t="s">
        <v>100</v>
      </c>
      <c r="I1" s="45" t="s">
        <v>101</v>
      </c>
      <c r="J1" s="45" t="s">
        <v>102</v>
      </c>
      <c r="K1" s="45" t="s">
        <v>103</v>
      </c>
      <c r="L1" s="48" t="s">
        <v>104</v>
      </c>
      <c r="M1" s="48" t="s">
        <v>105</v>
      </c>
      <c r="N1" s="13">
        <v>1</v>
      </c>
      <c r="O1" s="45" t="str">
        <f>Data!B2</f>
        <v>Burnham RBL</v>
      </c>
      <c r="P1" s="45" t="str">
        <f>Data!B11</f>
        <v>Burnham Nomads</v>
      </c>
      <c r="Q1" s="45" t="str">
        <f>Data!B20</f>
        <v>D2-1</v>
      </c>
      <c r="R1" s="45" t="str">
        <f>Data!B29</f>
        <v>D3-1</v>
      </c>
    </row>
    <row r="2" spans="1:18" ht="13" x14ac:dyDescent="0.3">
      <c r="A2">
        <v>4358</v>
      </c>
      <c r="B2" s="11" t="s">
        <v>106</v>
      </c>
      <c r="C2" s="11" t="s">
        <v>107</v>
      </c>
      <c r="D2" s="99">
        <f>'1'!A3</f>
        <v>45904</v>
      </c>
      <c r="E2" s="11" t="s">
        <v>108</v>
      </c>
      <c r="F2" s="11" t="s">
        <v>31</v>
      </c>
      <c r="G2" s="11" t="s">
        <v>109</v>
      </c>
      <c r="H2" t="str">
        <f>O1</f>
        <v>Burnham RBL</v>
      </c>
      <c r="K2" t="str">
        <f>O8</f>
        <v>The Royal Arrows</v>
      </c>
      <c r="M2" t="s">
        <v>110</v>
      </c>
      <c r="N2" s="13">
        <v>2</v>
      </c>
      <c r="O2" s="45" t="str">
        <f>Data!B3</f>
        <v>Chalvey Dukes</v>
      </c>
      <c r="P2" s="45" t="str">
        <f>Data!B12</f>
        <v>Shamrocks B</v>
      </c>
      <c r="Q2" s="45" t="str">
        <f>Data!B21</f>
        <v>D2-2</v>
      </c>
      <c r="R2" s="45" t="str">
        <f>Data!B30</f>
        <v>D3-2</v>
      </c>
    </row>
    <row r="3" spans="1:18" ht="13" x14ac:dyDescent="0.3">
      <c r="A3">
        <f>A2+1</f>
        <v>4359</v>
      </c>
      <c r="B3" s="11" t="s">
        <v>106</v>
      </c>
      <c r="C3" s="11" t="s">
        <v>107</v>
      </c>
      <c r="D3" s="99">
        <f>D2</f>
        <v>45904</v>
      </c>
      <c r="E3" s="11" t="s">
        <v>108</v>
      </c>
      <c r="F3" s="11" t="s">
        <v>31</v>
      </c>
      <c r="G3" s="11" t="s">
        <v>109</v>
      </c>
      <c r="H3" t="str">
        <f>O2</f>
        <v>Chalvey Dukes</v>
      </c>
      <c r="K3" t="str">
        <f>O7</f>
        <v>Stoke Poges VC</v>
      </c>
      <c r="M3" t="s">
        <v>110</v>
      </c>
      <c r="N3" s="13">
        <v>3</v>
      </c>
      <c r="O3" s="45" t="str">
        <f>Data!B4</f>
        <v>NWCA Nomads</v>
      </c>
      <c r="P3" s="45" t="str">
        <f>Data!B13</f>
        <v>Iver RBL</v>
      </c>
      <c r="Q3" s="45" t="str">
        <f>Data!B22</f>
        <v>D2-3</v>
      </c>
      <c r="R3" s="45" t="str">
        <f>Data!B31</f>
        <v>D3-3</v>
      </c>
    </row>
    <row r="4" spans="1:18" ht="13" x14ac:dyDescent="0.3">
      <c r="A4">
        <f t="shared" ref="A4:A67" si="0">A3+1</f>
        <v>4360</v>
      </c>
      <c r="B4" s="11" t="s">
        <v>106</v>
      </c>
      <c r="C4" s="11" t="s">
        <v>107</v>
      </c>
      <c r="D4" s="99">
        <f t="shared" ref="D4:D9" si="1">D3</f>
        <v>45904</v>
      </c>
      <c r="E4" s="11" t="s">
        <v>108</v>
      </c>
      <c r="F4" s="11" t="s">
        <v>31</v>
      </c>
      <c r="G4" s="11" t="s">
        <v>109</v>
      </c>
      <c r="H4" t="str">
        <f>O3</f>
        <v>NWCA Nomads</v>
      </c>
      <c r="K4" t="str">
        <f>O6</f>
        <v>Old Windsor WMC</v>
      </c>
      <c r="M4" t="s">
        <v>110</v>
      </c>
      <c r="N4" s="13">
        <v>4</v>
      </c>
      <c r="O4" s="45" t="str">
        <f>Data!B5</f>
        <v>Stoke Poges Darts</v>
      </c>
      <c r="P4" s="45" t="str">
        <f>Data!B14</f>
        <v>No Game</v>
      </c>
      <c r="Q4" s="45" t="str">
        <f>Data!B23</f>
        <v>D2-4</v>
      </c>
      <c r="R4" s="45" t="str">
        <f>Data!B32</f>
        <v>D3-4</v>
      </c>
    </row>
    <row r="5" spans="1:18" ht="13" x14ac:dyDescent="0.3">
      <c r="A5">
        <f t="shared" si="0"/>
        <v>4361</v>
      </c>
      <c r="B5" s="11" t="s">
        <v>106</v>
      </c>
      <c r="C5" s="11" t="s">
        <v>107</v>
      </c>
      <c r="D5" s="99">
        <f t="shared" si="1"/>
        <v>45904</v>
      </c>
      <c r="E5" s="11" t="s">
        <v>108</v>
      </c>
      <c r="F5" s="11" t="s">
        <v>31</v>
      </c>
      <c r="G5" s="11" t="s">
        <v>109</v>
      </c>
      <c r="H5" t="str">
        <f>O4</f>
        <v>Stoke Poges Darts</v>
      </c>
      <c r="K5" t="str">
        <f>O5</f>
        <v>Shamrocks A</v>
      </c>
      <c r="M5" t="s">
        <v>110</v>
      </c>
      <c r="N5" s="13">
        <v>5</v>
      </c>
      <c r="O5" s="45" t="str">
        <f>Data!B6</f>
        <v>Shamrocks A</v>
      </c>
      <c r="P5" s="45" t="str">
        <f>Data!B15</f>
        <v>The Acre</v>
      </c>
      <c r="Q5" s="45" t="str">
        <f>Data!B24</f>
        <v>D2-5</v>
      </c>
      <c r="R5" s="45" t="str">
        <f>Data!B33</f>
        <v>D3-5</v>
      </c>
    </row>
    <row r="6" spans="1:18" ht="13" x14ac:dyDescent="0.3">
      <c r="A6">
        <f t="shared" si="0"/>
        <v>4362</v>
      </c>
      <c r="B6" s="11" t="s">
        <v>106</v>
      </c>
      <c r="C6" s="11" t="s">
        <v>107</v>
      </c>
      <c r="D6" s="99">
        <f t="shared" si="1"/>
        <v>45904</v>
      </c>
      <c r="E6" s="11" t="s">
        <v>66</v>
      </c>
      <c r="F6" s="11" t="s">
        <v>111</v>
      </c>
      <c r="G6" s="11" t="s">
        <v>109</v>
      </c>
      <c r="H6" t="str">
        <f>P1</f>
        <v>Burnham Nomads</v>
      </c>
      <c r="K6" t="str">
        <f>P8</f>
        <v>The Holly Tree</v>
      </c>
      <c r="M6" t="s">
        <v>110</v>
      </c>
      <c r="N6" s="13">
        <v>6</v>
      </c>
      <c r="O6" s="45" t="str">
        <f>Data!B7</f>
        <v>Old Windsor WMC</v>
      </c>
      <c r="P6" s="45" t="str">
        <f>Data!B16</f>
        <v>NWCA Darts</v>
      </c>
      <c r="Q6" s="45" t="str">
        <f>Data!B25</f>
        <v>D2-6</v>
      </c>
      <c r="R6" s="45" t="str">
        <f>Data!B34</f>
        <v>D3-6</v>
      </c>
    </row>
    <row r="7" spans="1:18" ht="13" x14ac:dyDescent="0.3">
      <c r="A7">
        <f t="shared" si="0"/>
        <v>4363</v>
      </c>
      <c r="B7" s="11" t="s">
        <v>106</v>
      </c>
      <c r="C7" s="11" t="s">
        <v>107</v>
      </c>
      <c r="D7" s="99">
        <f t="shared" si="1"/>
        <v>45904</v>
      </c>
      <c r="E7" s="11" t="s">
        <v>66</v>
      </c>
      <c r="F7" s="11" t="s">
        <v>111</v>
      </c>
      <c r="G7" s="11" t="s">
        <v>109</v>
      </c>
      <c r="H7" t="str">
        <f>P2</f>
        <v>Shamrocks B</v>
      </c>
      <c r="K7" t="str">
        <f>P7</f>
        <v>The Victoria</v>
      </c>
      <c r="M7" t="s">
        <v>110</v>
      </c>
      <c r="N7" s="13">
        <v>7</v>
      </c>
      <c r="O7" s="45" t="str">
        <f>Data!B8</f>
        <v>Stoke Poges VC</v>
      </c>
      <c r="P7" s="45" t="str">
        <f>Data!B17</f>
        <v>The Victoria</v>
      </c>
      <c r="Q7" s="45" t="str">
        <f>Data!B26</f>
        <v>D2-7</v>
      </c>
      <c r="R7" s="45" t="str">
        <f>Data!B35</f>
        <v>D3-7</v>
      </c>
    </row>
    <row r="8" spans="1:18" ht="13" x14ac:dyDescent="0.3">
      <c r="A8">
        <f t="shared" si="0"/>
        <v>4364</v>
      </c>
      <c r="B8" s="11" t="s">
        <v>106</v>
      </c>
      <c r="C8" s="11" t="s">
        <v>107</v>
      </c>
      <c r="D8" s="99">
        <f t="shared" si="1"/>
        <v>45904</v>
      </c>
      <c r="E8" s="11" t="s">
        <v>66</v>
      </c>
      <c r="F8" s="11" t="s">
        <v>111</v>
      </c>
      <c r="G8" s="11" t="s">
        <v>109</v>
      </c>
      <c r="H8" t="str">
        <f>P3</f>
        <v>Iver RBL</v>
      </c>
      <c r="K8" t="str">
        <f>P6</f>
        <v>NWCA Darts</v>
      </c>
      <c r="M8" t="s">
        <v>110</v>
      </c>
      <c r="N8" s="13">
        <v>8</v>
      </c>
      <c r="O8" s="45" t="str">
        <f>Data!B9</f>
        <v>The Royal Arrows</v>
      </c>
      <c r="P8" s="45" t="str">
        <f>Data!B18</f>
        <v>The Holly Tree</v>
      </c>
      <c r="Q8" s="45" t="str">
        <f>Data!B27</f>
        <v>D2-8</v>
      </c>
      <c r="R8" s="45" t="str">
        <f>Data!B36</f>
        <v>D3-8</v>
      </c>
    </row>
    <row r="9" spans="1:18" x14ac:dyDescent="0.25">
      <c r="A9">
        <f t="shared" si="0"/>
        <v>4365</v>
      </c>
      <c r="B9" s="11" t="s">
        <v>106</v>
      </c>
      <c r="C9" s="11" t="s">
        <v>107</v>
      </c>
      <c r="D9" s="99">
        <f t="shared" si="1"/>
        <v>45904</v>
      </c>
      <c r="E9" s="11" t="s">
        <v>66</v>
      </c>
      <c r="F9" s="11" t="s">
        <v>111</v>
      </c>
      <c r="G9" s="11" t="s">
        <v>109</v>
      </c>
      <c r="H9" t="str">
        <f>P4</f>
        <v>No Game</v>
      </c>
      <c r="K9" t="str">
        <f>P5</f>
        <v>The Acre</v>
      </c>
      <c r="M9" t="s">
        <v>110</v>
      </c>
    </row>
    <row r="10" spans="1:18" x14ac:dyDescent="0.25">
      <c r="A10">
        <f t="shared" si="0"/>
        <v>4366</v>
      </c>
      <c r="B10" s="11" t="s">
        <v>106</v>
      </c>
      <c r="C10" s="11" t="s">
        <v>107</v>
      </c>
      <c r="D10" s="99">
        <f t="shared" ref="D10:D33" si="2">D2+7</f>
        <v>45911</v>
      </c>
      <c r="E10" s="11" t="s">
        <v>108</v>
      </c>
      <c r="F10" s="11" t="s">
        <v>31</v>
      </c>
      <c r="G10" s="11" t="s">
        <v>112</v>
      </c>
      <c r="H10" t="str">
        <f>O7</f>
        <v>Stoke Poges VC</v>
      </c>
      <c r="K10" t="str">
        <f>O1</f>
        <v>Burnham RBL</v>
      </c>
      <c r="M10" t="s">
        <v>110</v>
      </c>
    </row>
    <row r="11" spans="1:18" x14ac:dyDescent="0.25">
      <c r="A11">
        <f t="shared" si="0"/>
        <v>4367</v>
      </c>
      <c r="B11" s="11" t="s">
        <v>106</v>
      </c>
      <c r="C11" s="11" t="s">
        <v>107</v>
      </c>
      <c r="D11" s="99">
        <f t="shared" si="2"/>
        <v>45911</v>
      </c>
      <c r="E11" s="11" t="s">
        <v>108</v>
      </c>
      <c r="F11" s="11" t="s">
        <v>31</v>
      </c>
      <c r="G11" s="11" t="s">
        <v>112</v>
      </c>
      <c r="H11" t="str">
        <f>O6</f>
        <v>Old Windsor WMC</v>
      </c>
      <c r="K11" t="str">
        <f>O2</f>
        <v>Chalvey Dukes</v>
      </c>
      <c r="M11" t="s">
        <v>110</v>
      </c>
    </row>
    <row r="12" spans="1:18" x14ac:dyDescent="0.25">
      <c r="A12">
        <f t="shared" si="0"/>
        <v>4368</v>
      </c>
      <c r="B12" s="11" t="s">
        <v>106</v>
      </c>
      <c r="C12" s="11" t="s">
        <v>107</v>
      </c>
      <c r="D12" s="99">
        <f t="shared" si="2"/>
        <v>45911</v>
      </c>
      <c r="E12" s="11" t="s">
        <v>108</v>
      </c>
      <c r="F12" s="11" t="s">
        <v>31</v>
      </c>
      <c r="G12" s="11" t="s">
        <v>112</v>
      </c>
      <c r="H12" t="str">
        <f>O5</f>
        <v>Shamrocks A</v>
      </c>
      <c r="K12" t="str">
        <f>O3</f>
        <v>NWCA Nomads</v>
      </c>
      <c r="M12" t="s">
        <v>110</v>
      </c>
    </row>
    <row r="13" spans="1:18" x14ac:dyDescent="0.25">
      <c r="A13">
        <f t="shared" si="0"/>
        <v>4369</v>
      </c>
      <c r="B13" s="11" t="s">
        <v>106</v>
      </c>
      <c r="C13" s="11" t="s">
        <v>107</v>
      </c>
      <c r="D13" s="99">
        <f t="shared" si="2"/>
        <v>45911</v>
      </c>
      <c r="E13" s="11" t="s">
        <v>108</v>
      </c>
      <c r="F13" s="11" t="s">
        <v>31</v>
      </c>
      <c r="G13" s="11" t="s">
        <v>112</v>
      </c>
      <c r="H13" t="str">
        <f>O8</f>
        <v>The Royal Arrows</v>
      </c>
      <c r="K13" t="str">
        <f>O4</f>
        <v>Stoke Poges Darts</v>
      </c>
      <c r="M13" t="s">
        <v>110</v>
      </c>
    </row>
    <row r="14" spans="1:18" x14ac:dyDescent="0.25">
      <c r="A14">
        <f t="shared" si="0"/>
        <v>4370</v>
      </c>
      <c r="B14" s="11" t="s">
        <v>106</v>
      </c>
      <c r="C14" s="11" t="s">
        <v>107</v>
      </c>
      <c r="D14" s="99">
        <f t="shared" si="2"/>
        <v>45911</v>
      </c>
      <c r="E14" s="11" t="s">
        <v>66</v>
      </c>
      <c r="F14" s="11" t="s">
        <v>111</v>
      </c>
      <c r="G14" s="11" t="s">
        <v>112</v>
      </c>
      <c r="H14" t="str">
        <f>P7</f>
        <v>The Victoria</v>
      </c>
      <c r="K14" t="str">
        <f>P1</f>
        <v>Burnham Nomads</v>
      </c>
      <c r="L14" s="11"/>
      <c r="M14" t="s">
        <v>110</v>
      </c>
    </row>
    <row r="15" spans="1:18" x14ac:dyDescent="0.25">
      <c r="A15">
        <f t="shared" si="0"/>
        <v>4371</v>
      </c>
      <c r="B15" s="11" t="s">
        <v>106</v>
      </c>
      <c r="C15" s="11" t="s">
        <v>107</v>
      </c>
      <c r="D15" s="99">
        <f t="shared" si="2"/>
        <v>45911</v>
      </c>
      <c r="E15" s="11" t="s">
        <v>66</v>
      </c>
      <c r="F15" s="11" t="s">
        <v>111</v>
      </c>
      <c r="G15" s="11" t="s">
        <v>112</v>
      </c>
      <c r="H15" t="str">
        <f>P6</f>
        <v>NWCA Darts</v>
      </c>
      <c r="K15" t="str">
        <f>P2</f>
        <v>Shamrocks B</v>
      </c>
      <c r="M15" t="s">
        <v>110</v>
      </c>
    </row>
    <row r="16" spans="1:18" x14ac:dyDescent="0.25">
      <c r="A16">
        <f t="shared" si="0"/>
        <v>4372</v>
      </c>
      <c r="B16" s="11" t="s">
        <v>106</v>
      </c>
      <c r="C16" s="11" t="s">
        <v>107</v>
      </c>
      <c r="D16" s="99">
        <f t="shared" si="2"/>
        <v>45911</v>
      </c>
      <c r="E16" s="11" t="s">
        <v>66</v>
      </c>
      <c r="F16" s="11" t="s">
        <v>111</v>
      </c>
      <c r="G16" s="11" t="s">
        <v>112</v>
      </c>
      <c r="H16" t="str">
        <f>P5</f>
        <v>The Acre</v>
      </c>
      <c r="K16" t="str">
        <f>P3</f>
        <v>Iver RBL</v>
      </c>
      <c r="M16" t="s">
        <v>110</v>
      </c>
    </row>
    <row r="17" spans="1:13" x14ac:dyDescent="0.25">
      <c r="A17">
        <f t="shared" si="0"/>
        <v>4373</v>
      </c>
      <c r="B17" s="11" t="s">
        <v>106</v>
      </c>
      <c r="C17" s="11" t="s">
        <v>107</v>
      </c>
      <c r="D17" s="99">
        <f t="shared" si="2"/>
        <v>45911</v>
      </c>
      <c r="E17" s="11" t="s">
        <v>66</v>
      </c>
      <c r="F17" s="11" t="s">
        <v>111</v>
      </c>
      <c r="G17" s="11" t="s">
        <v>112</v>
      </c>
      <c r="H17" t="str">
        <f>P8</f>
        <v>The Holly Tree</v>
      </c>
      <c r="K17" t="str">
        <f>P4</f>
        <v>No Game</v>
      </c>
      <c r="M17" t="s">
        <v>110</v>
      </c>
    </row>
    <row r="18" spans="1:13" x14ac:dyDescent="0.25">
      <c r="A18">
        <f t="shared" si="0"/>
        <v>4374</v>
      </c>
      <c r="B18" s="11" t="s">
        <v>106</v>
      </c>
      <c r="C18" s="11" t="s">
        <v>107</v>
      </c>
      <c r="D18" s="99">
        <f t="shared" si="2"/>
        <v>45918</v>
      </c>
      <c r="E18" s="11" t="s">
        <v>113</v>
      </c>
      <c r="F18" s="11" t="s">
        <v>114</v>
      </c>
      <c r="G18" s="11" t="s">
        <v>115</v>
      </c>
      <c r="M18" t="s">
        <v>110</v>
      </c>
    </row>
    <row r="19" spans="1:13" x14ac:dyDescent="0.25">
      <c r="A19">
        <f t="shared" si="0"/>
        <v>4375</v>
      </c>
      <c r="B19" s="11" t="s">
        <v>106</v>
      </c>
      <c r="C19" s="11" t="s">
        <v>107</v>
      </c>
      <c r="D19" s="99">
        <f t="shared" si="2"/>
        <v>45918</v>
      </c>
      <c r="E19" s="11" t="s">
        <v>113</v>
      </c>
      <c r="F19" s="11" t="s">
        <v>114</v>
      </c>
      <c r="G19" s="11" t="s">
        <v>115</v>
      </c>
      <c r="M19" t="s">
        <v>110</v>
      </c>
    </row>
    <row r="20" spans="1:13" x14ac:dyDescent="0.25">
      <c r="A20">
        <f t="shared" si="0"/>
        <v>4376</v>
      </c>
      <c r="B20" s="11" t="s">
        <v>106</v>
      </c>
      <c r="C20" s="11" t="s">
        <v>107</v>
      </c>
      <c r="D20" s="99">
        <f t="shared" si="2"/>
        <v>45918</v>
      </c>
      <c r="E20" s="11" t="s">
        <v>113</v>
      </c>
      <c r="F20" s="11" t="s">
        <v>114</v>
      </c>
      <c r="G20" s="11" t="s">
        <v>115</v>
      </c>
      <c r="M20" t="s">
        <v>110</v>
      </c>
    </row>
    <row r="21" spans="1:13" x14ac:dyDescent="0.25">
      <c r="A21">
        <f t="shared" si="0"/>
        <v>4377</v>
      </c>
      <c r="B21" s="11" t="s">
        <v>106</v>
      </c>
      <c r="C21" s="11" t="s">
        <v>107</v>
      </c>
      <c r="D21" s="99">
        <f t="shared" si="2"/>
        <v>45918</v>
      </c>
      <c r="E21" s="11" t="s">
        <v>113</v>
      </c>
      <c r="F21" s="11" t="s">
        <v>114</v>
      </c>
      <c r="G21" s="11" t="s">
        <v>115</v>
      </c>
      <c r="M21" t="s">
        <v>110</v>
      </c>
    </row>
    <row r="22" spans="1:13" x14ac:dyDescent="0.25">
      <c r="A22">
        <f t="shared" si="0"/>
        <v>4378</v>
      </c>
      <c r="B22" s="11" t="s">
        <v>106</v>
      </c>
      <c r="C22" s="11" t="s">
        <v>107</v>
      </c>
      <c r="D22" s="99">
        <f t="shared" si="2"/>
        <v>45918</v>
      </c>
      <c r="E22" s="11" t="s">
        <v>116</v>
      </c>
      <c r="F22" s="11" t="s">
        <v>117</v>
      </c>
      <c r="G22" s="11" t="s">
        <v>115</v>
      </c>
      <c r="M22" t="s">
        <v>110</v>
      </c>
    </row>
    <row r="23" spans="1:13" x14ac:dyDescent="0.25">
      <c r="A23">
        <f t="shared" si="0"/>
        <v>4379</v>
      </c>
      <c r="B23" s="11" t="s">
        <v>106</v>
      </c>
      <c r="C23" s="11" t="s">
        <v>107</v>
      </c>
      <c r="D23" s="99">
        <f t="shared" si="2"/>
        <v>45918</v>
      </c>
      <c r="E23" s="11" t="s">
        <v>116</v>
      </c>
      <c r="F23" s="11" t="s">
        <v>117</v>
      </c>
      <c r="G23" s="11" t="s">
        <v>115</v>
      </c>
      <c r="M23" t="s">
        <v>110</v>
      </c>
    </row>
    <row r="24" spans="1:13" x14ac:dyDescent="0.25">
      <c r="A24">
        <f t="shared" si="0"/>
        <v>4380</v>
      </c>
      <c r="B24" s="11" t="s">
        <v>106</v>
      </c>
      <c r="C24" s="11" t="s">
        <v>107</v>
      </c>
      <c r="D24" s="99">
        <f t="shared" si="2"/>
        <v>45918</v>
      </c>
      <c r="E24" s="11" t="s">
        <v>116</v>
      </c>
      <c r="F24" s="11" t="s">
        <v>117</v>
      </c>
      <c r="G24" s="11" t="s">
        <v>115</v>
      </c>
      <c r="M24" t="s">
        <v>110</v>
      </c>
    </row>
    <row r="25" spans="1:13" x14ac:dyDescent="0.25">
      <c r="A25">
        <f t="shared" si="0"/>
        <v>4381</v>
      </c>
      <c r="B25" s="11" t="s">
        <v>106</v>
      </c>
      <c r="C25" s="11" t="s">
        <v>107</v>
      </c>
      <c r="D25" s="99">
        <f t="shared" si="2"/>
        <v>45918</v>
      </c>
      <c r="E25" s="11" t="s">
        <v>116</v>
      </c>
      <c r="F25" s="11" t="s">
        <v>117</v>
      </c>
      <c r="G25" s="11" t="s">
        <v>115</v>
      </c>
      <c r="M25" t="s">
        <v>110</v>
      </c>
    </row>
    <row r="26" spans="1:13" x14ac:dyDescent="0.25">
      <c r="A26">
        <f>A49+1</f>
        <v>4390</v>
      </c>
      <c r="B26" s="11" t="s">
        <v>106</v>
      </c>
      <c r="C26" s="11" t="s">
        <v>107</v>
      </c>
      <c r="D26" s="99">
        <f t="shared" si="2"/>
        <v>45925</v>
      </c>
      <c r="E26" s="11" t="s">
        <v>108</v>
      </c>
      <c r="F26" s="11" t="s">
        <v>31</v>
      </c>
      <c r="G26" s="11" t="s">
        <v>118</v>
      </c>
      <c r="H26" t="str">
        <f>O1</f>
        <v>Burnham RBL</v>
      </c>
      <c r="K26" t="str">
        <f>O6</f>
        <v>Old Windsor WMC</v>
      </c>
      <c r="M26" t="s">
        <v>110</v>
      </c>
    </row>
    <row r="27" spans="1:13" x14ac:dyDescent="0.25">
      <c r="A27">
        <f t="shared" si="0"/>
        <v>4391</v>
      </c>
      <c r="B27" s="11" t="s">
        <v>106</v>
      </c>
      <c r="C27" s="11" t="s">
        <v>107</v>
      </c>
      <c r="D27" s="99">
        <f t="shared" si="2"/>
        <v>45925</v>
      </c>
      <c r="E27" s="11" t="s">
        <v>108</v>
      </c>
      <c r="F27" s="11" t="s">
        <v>31</v>
      </c>
      <c r="G27" s="11" t="s">
        <v>118</v>
      </c>
      <c r="H27" t="str">
        <f>O2</f>
        <v>Chalvey Dukes</v>
      </c>
      <c r="K27" t="str">
        <f>O5</f>
        <v>Shamrocks A</v>
      </c>
      <c r="M27" t="s">
        <v>110</v>
      </c>
    </row>
    <row r="28" spans="1:13" x14ac:dyDescent="0.25">
      <c r="A28">
        <f t="shared" si="0"/>
        <v>4392</v>
      </c>
      <c r="B28" s="11" t="s">
        <v>106</v>
      </c>
      <c r="C28" s="11" t="s">
        <v>107</v>
      </c>
      <c r="D28" s="99">
        <f t="shared" si="2"/>
        <v>45925</v>
      </c>
      <c r="E28" s="11" t="s">
        <v>108</v>
      </c>
      <c r="F28" s="11" t="s">
        <v>31</v>
      </c>
      <c r="G28" s="11" t="s">
        <v>118</v>
      </c>
      <c r="H28" t="str">
        <f>O3</f>
        <v>NWCA Nomads</v>
      </c>
      <c r="K28" t="str">
        <f>O4</f>
        <v>Stoke Poges Darts</v>
      </c>
      <c r="M28" t="s">
        <v>110</v>
      </c>
    </row>
    <row r="29" spans="1:13" x14ac:dyDescent="0.25">
      <c r="A29">
        <f t="shared" si="0"/>
        <v>4393</v>
      </c>
      <c r="B29" s="11" t="s">
        <v>106</v>
      </c>
      <c r="C29" s="11" t="s">
        <v>107</v>
      </c>
      <c r="D29" s="99">
        <f t="shared" si="2"/>
        <v>45925</v>
      </c>
      <c r="E29" s="11" t="s">
        <v>108</v>
      </c>
      <c r="F29" s="11" t="s">
        <v>31</v>
      </c>
      <c r="G29" s="11" t="s">
        <v>118</v>
      </c>
      <c r="H29" t="str">
        <f>O7</f>
        <v>Stoke Poges VC</v>
      </c>
      <c r="K29" t="str">
        <f>O8</f>
        <v>The Royal Arrows</v>
      </c>
      <c r="M29" t="s">
        <v>110</v>
      </c>
    </row>
    <row r="30" spans="1:13" x14ac:dyDescent="0.25">
      <c r="A30">
        <f t="shared" si="0"/>
        <v>4394</v>
      </c>
      <c r="B30" s="11" t="s">
        <v>106</v>
      </c>
      <c r="C30" s="11" t="s">
        <v>107</v>
      </c>
      <c r="D30" s="99">
        <f t="shared" si="2"/>
        <v>45925</v>
      </c>
      <c r="E30" s="11" t="s">
        <v>66</v>
      </c>
      <c r="F30" s="11" t="s">
        <v>111</v>
      </c>
      <c r="G30" s="11" t="s">
        <v>118</v>
      </c>
      <c r="H30" t="str">
        <f>P1</f>
        <v>Burnham Nomads</v>
      </c>
      <c r="K30" t="str">
        <f>P6</f>
        <v>NWCA Darts</v>
      </c>
      <c r="M30" t="s">
        <v>110</v>
      </c>
    </row>
    <row r="31" spans="1:13" x14ac:dyDescent="0.25">
      <c r="A31">
        <f t="shared" si="0"/>
        <v>4395</v>
      </c>
      <c r="B31" s="11" t="s">
        <v>106</v>
      </c>
      <c r="C31" s="11" t="s">
        <v>107</v>
      </c>
      <c r="D31" s="99">
        <f t="shared" si="2"/>
        <v>45925</v>
      </c>
      <c r="E31" s="11" t="s">
        <v>66</v>
      </c>
      <c r="F31" s="11" t="s">
        <v>111</v>
      </c>
      <c r="G31" s="11" t="s">
        <v>118</v>
      </c>
      <c r="H31" t="str">
        <f>P2</f>
        <v>Shamrocks B</v>
      </c>
      <c r="K31" t="str">
        <f>P5</f>
        <v>The Acre</v>
      </c>
      <c r="M31" t="s">
        <v>110</v>
      </c>
    </row>
    <row r="32" spans="1:13" x14ac:dyDescent="0.25">
      <c r="A32">
        <f t="shared" si="0"/>
        <v>4396</v>
      </c>
      <c r="B32" s="11" t="s">
        <v>106</v>
      </c>
      <c r="C32" s="11" t="s">
        <v>107</v>
      </c>
      <c r="D32" s="99">
        <f t="shared" si="2"/>
        <v>45925</v>
      </c>
      <c r="E32" s="11" t="s">
        <v>66</v>
      </c>
      <c r="F32" s="11" t="s">
        <v>111</v>
      </c>
      <c r="G32" s="11" t="s">
        <v>118</v>
      </c>
      <c r="H32" t="str">
        <f>P3</f>
        <v>Iver RBL</v>
      </c>
      <c r="K32" t="str">
        <f>P4</f>
        <v>No Game</v>
      </c>
      <c r="M32" t="s">
        <v>110</v>
      </c>
    </row>
    <row r="33" spans="1:13" x14ac:dyDescent="0.25">
      <c r="A33">
        <f t="shared" si="0"/>
        <v>4397</v>
      </c>
      <c r="B33" s="11" t="s">
        <v>106</v>
      </c>
      <c r="C33" s="11" t="s">
        <v>107</v>
      </c>
      <c r="D33" s="99">
        <f t="shared" si="2"/>
        <v>45925</v>
      </c>
      <c r="E33" s="11" t="s">
        <v>66</v>
      </c>
      <c r="F33" s="11" t="s">
        <v>111</v>
      </c>
      <c r="G33" s="11" t="s">
        <v>118</v>
      </c>
      <c r="H33" t="str">
        <f>P7</f>
        <v>The Victoria</v>
      </c>
      <c r="K33" t="str">
        <f>P8</f>
        <v>The Holly Tree</v>
      </c>
      <c r="M33" t="s">
        <v>110</v>
      </c>
    </row>
    <row r="34" spans="1:13" x14ac:dyDescent="0.25">
      <c r="A34">
        <f t="shared" si="0"/>
        <v>4398</v>
      </c>
      <c r="B34" s="11" t="s">
        <v>106</v>
      </c>
      <c r="C34" s="11" t="s">
        <v>107</v>
      </c>
      <c r="D34" s="99">
        <f t="shared" ref="D34:D69" si="3">D26+7</f>
        <v>45932</v>
      </c>
      <c r="E34" s="11" t="s">
        <v>108</v>
      </c>
      <c r="F34" s="11" t="s">
        <v>31</v>
      </c>
      <c r="G34" s="11" t="s">
        <v>119</v>
      </c>
      <c r="H34" t="str">
        <f>O5</f>
        <v>Shamrocks A</v>
      </c>
      <c r="K34" t="str">
        <f>O1</f>
        <v>Burnham RBL</v>
      </c>
      <c r="M34" t="s">
        <v>110</v>
      </c>
    </row>
    <row r="35" spans="1:13" x14ac:dyDescent="0.25">
      <c r="A35">
        <f t="shared" si="0"/>
        <v>4399</v>
      </c>
      <c r="B35" s="11" t="s">
        <v>106</v>
      </c>
      <c r="C35" s="11" t="s">
        <v>107</v>
      </c>
      <c r="D35" s="99">
        <f t="shared" si="3"/>
        <v>45932</v>
      </c>
      <c r="E35" s="11" t="s">
        <v>108</v>
      </c>
      <c r="F35" s="11" t="s">
        <v>31</v>
      </c>
      <c r="G35" s="11" t="s">
        <v>119</v>
      </c>
      <c r="H35" t="str">
        <f>O4</f>
        <v>Stoke Poges Darts</v>
      </c>
      <c r="K35" t="str">
        <f>O2</f>
        <v>Chalvey Dukes</v>
      </c>
      <c r="M35" t="s">
        <v>110</v>
      </c>
    </row>
    <row r="36" spans="1:13" x14ac:dyDescent="0.25">
      <c r="A36">
        <f t="shared" si="0"/>
        <v>4400</v>
      </c>
      <c r="B36" s="11" t="s">
        <v>106</v>
      </c>
      <c r="C36" s="11" t="s">
        <v>107</v>
      </c>
      <c r="D36" s="99">
        <f t="shared" si="3"/>
        <v>45932</v>
      </c>
      <c r="E36" s="11" t="s">
        <v>108</v>
      </c>
      <c r="F36" s="11" t="s">
        <v>31</v>
      </c>
      <c r="G36" s="11" t="s">
        <v>119</v>
      </c>
      <c r="H36" t="str">
        <f>O8</f>
        <v>The Royal Arrows</v>
      </c>
      <c r="K36" t="str">
        <f>O3</f>
        <v>NWCA Nomads</v>
      </c>
      <c r="M36" t="s">
        <v>110</v>
      </c>
    </row>
    <row r="37" spans="1:13" x14ac:dyDescent="0.25">
      <c r="A37">
        <f t="shared" si="0"/>
        <v>4401</v>
      </c>
      <c r="B37" s="11" t="s">
        <v>106</v>
      </c>
      <c r="C37" s="11" t="s">
        <v>107</v>
      </c>
      <c r="D37" s="99">
        <f t="shared" si="3"/>
        <v>45932</v>
      </c>
      <c r="E37" s="11" t="s">
        <v>108</v>
      </c>
      <c r="F37" s="11" t="s">
        <v>31</v>
      </c>
      <c r="G37" s="11" t="s">
        <v>119</v>
      </c>
      <c r="H37" t="str">
        <f>O6</f>
        <v>Old Windsor WMC</v>
      </c>
      <c r="K37" t="str">
        <f>O7</f>
        <v>Stoke Poges VC</v>
      </c>
      <c r="M37" t="s">
        <v>110</v>
      </c>
    </row>
    <row r="38" spans="1:13" x14ac:dyDescent="0.25">
      <c r="A38">
        <f t="shared" si="0"/>
        <v>4402</v>
      </c>
      <c r="B38" s="11" t="s">
        <v>106</v>
      </c>
      <c r="C38" s="11" t="s">
        <v>107</v>
      </c>
      <c r="D38" s="99">
        <f t="shared" si="3"/>
        <v>45932</v>
      </c>
      <c r="E38" s="11" t="s">
        <v>66</v>
      </c>
      <c r="F38" s="11" t="s">
        <v>111</v>
      </c>
      <c r="G38" s="11" t="s">
        <v>119</v>
      </c>
      <c r="H38" t="str">
        <f>P5</f>
        <v>The Acre</v>
      </c>
      <c r="K38" t="str">
        <f>P1</f>
        <v>Burnham Nomads</v>
      </c>
      <c r="M38" t="s">
        <v>110</v>
      </c>
    </row>
    <row r="39" spans="1:13" x14ac:dyDescent="0.25">
      <c r="A39">
        <f t="shared" si="0"/>
        <v>4403</v>
      </c>
      <c r="B39" s="11" t="s">
        <v>106</v>
      </c>
      <c r="C39" s="11" t="s">
        <v>107</v>
      </c>
      <c r="D39" s="99">
        <f t="shared" si="3"/>
        <v>45932</v>
      </c>
      <c r="E39" s="11" t="s">
        <v>66</v>
      </c>
      <c r="F39" s="11" t="s">
        <v>111</v>
      </c>
      <c r="G39" s="11" t="s">
        <v>119</v>
      </c>
      <c r="H39" t="str">
        <f>P4</f>
        <v>No Game</v>
      </c>
      <c r="K39" t="str">
        <f>P2</f>
        <v>Shamrocks B</v>
      </c>
      <c r="M39" t="s">
        <v>110</v>
      </c>
    </row>
    <row r="40" spans="1:13" x14ac:dyDescent="0.25">
      <c r="A40">
        <f t="shared" si="0"/>
        <v>4404</v>
      </c>
      <c r="B40" s="11" t="s">
        <v>106</v>
      </c>
      <c r="C40" s="11" t="s">
        <v>107</v>
      </c>
      <c r="D40" s="99">
        <f t="shared" si="3"/>
        <v>45932</v>
      </c>
      <c r="E40" s="11" t="s">
        <v>66</v>
      </c>
      <c r="F40" s="11" t="s">
        <v>111</v>
      </c>
      <c r="G40" s="11" t="s">
        <v>119</v>
      </c>
      <c r="H40" t="str">
        <f>P8</f>
        <v>The Holly Tree</v>
      </c>
      <c r="K40" t="str">
        <f>P3</f>
        <v>Iver RBL</v>
      </c>
      <c r="M40" t="s">
        <v>110</v>
      </c>
    </row>
    <row r="41" spans="1:13" x14ac:dyDescent="0.25">
      <c r="A41">
        <f t="shared" si="0"/>
        <v>4405</v>
      </c>
      <c r="B41" s="11" t="s">
        <v>106</v>
      </c>
      <c r="C41" s="11" t="s">
        <v>107</v>
      </c>
      <c r="D41" s="99">
        <f t="shared" si="3"/>
        <v>45932</v>
      </c>
      <c r="E41" s="11" t="s">
        <v>66</v>
      </c>
      <c r="F41" s="11" t="s">
        <v>111</v>
      </c>
      <c r="G41" s="11" t="s">
        <v>119</v>
      </c>
      <c r="H41" t="str">
        <f>P6</f>
        <v>NWCA Darts</v>
      </c>
      <c r="K41" t="str">
        <f>P7</f>
        <v>The Victoria</v>
      </c>
      <c r="M41" t="s">
        <v>110</v>
      </c>
    </row>
    <row r="42" spans="1:13" x14ac:dyDescent="0.25">
      <c r="A42">
        <f>A25+1</f>
        <v>4382</v>
      </c>
      <c r="B42" s="11" t="s">
        <v>106</v>
      </c>
      <c r="C42" s="11" t="s">
        <v>107</v>
      </c>
      <c r="D42" s="99">
        <f t="shared" si="3"/>
        <v>45939</v>
      </c>
      <c r="E42" s="11" t="s">
        <v>113</v>
      </c>
      <c r="F42" s="11" t="s">
        <v>114</v>
      </c>
      <c r="G42" s="11" t="s">
        <v>115</v>
      </c>
      <c r="M42" t="s">
        <v>110</v>
      </c>
    </row>
    <row r="43" spans="1:13" x14ac:dyDescent="0.25">
      <c r="A43">
        <f t="shared" ref="A43:A49" si="4">A42+1</f>
        <v>4383</v>
      </c>
      <c r="B43" s="11" t="s">
        <v>106</v>
      </c>
      <c r="C43" s="11" t="s">
        <v>107</v>
      </c>
      <c r="D43" s="99">
        <f t="shared" si="3"/>
        <v>45939</v>
      </c>
      <c r="E43" s="11" t="s">
        <v>113</v>
      </c>
      <c r="F43" s="11" t="s">
        <v>114</v>
      </c>
      <c r="G43" s="11" t="s">
        <v>115</v>
      </c>
      <c r="M43" t="s">
        <v>110</v>
      </c>
    </row>
    <row r="44" spans="1:13" x14ac:dyDescent="0.25">
      <c r="A44">
        <f t="shared" si="4"/>
        <v>4384</v>
      </c>
      <c r="B44" s="11" t="s">
        <v>106</v>
      </c>
      <c r="C44" s="11" t="s">
        <v>107</v>
      </c>
      <c r="D44" s="99">
        <f t="shared" si="3"/>
        <v>45939</v>
      </c>
      <c r="E44" s="11" t="s">
        <v>113</v>
      </c>
      <c r="F44" s="11" t="s">
        <v>114</v>
      </c>
      <c r="G44" s="11" t="s">
        <v>115</v>
      </c>
      <c r="M44" t="s">
        <v>110</v>
      </c>
    </row>
    <row r="45" spans="1:13" x14ac:dyDescent="0.25">
      <c r="A45">
        <f t="shared" si="4"/>
        <v>4385</v>
      </c>
      <c r="B45" s="11" t="s">
        <v>106</v>
      </c>
      <c r="C45" s="11" t="s">
        <v>107</v>
      </c>
      <c r="D45" s="99">
        <f t="shared" si="3"/>
        <v>45939</v>
      </c>
      <c r="E45" s="11" t="s">
        <v>113</v>
      </c>
      <c r="F45" s="11" t="s">
        <v>114</v>
      </c>
      <c r="G45" s="11" t="s">
        <v>115</v>
      </c>
      <c r="M45" t="s">
        <v>110</v>
      </c>
    </row>
    <row r="46" spans="1:13" x14ac:dyDescent="0.25">
      <c r="A46">
        <f t="shared" si="4"/>
        <v>4386</v>
      </c>
      <c r="B46" s="11" t="s">
        <v>106</v>
      </c>
      <c r="C46" s="11" t="s">
        <v>107</v>
      </c>
      <c r="D46" s="99">
        <f t="shared" si="3"/>
        <v>45939</v>
      </c>
      <c r="E46" s="11" t="s">
        <v>116</v>
      </c>
      <c r="F46" s="11" t="s">
        <v>117</v>
      </c>
      <c r="G46" s="11" t="s">
        <v>115</v>
      </c>
      <c r="M46" t="s">
        <v>110</v>
      </c>
    </row>
    <row r="47" spans="1:13" x14ac:dyDescent="0.25">
      <c r="A47">
        <f t="shared" si="4"/>
        <v>4387</v>
      </c>
      <c r="B47" s="11" t="s">
        <v>106</v>
      </c>
      <c r="C47" s="11" t="s">
        <v>107</v>
      </c>
      <c r="D47" s="99">
        <f t="shared" si="3"/>
        <v>45939</v>
      </c>
      <c r="E47" s="11" t="s">
        <v>116</v>
      </c>
      <c r="F47" s="11" t="s">
        <v>117</v>
      </c>
      <c r="G47" s="11" t="s">
        <v>115</v>
      </c>
      <c r="M47" t="s">
        <v>110</v>
      </c>
    </row>
    <row r="48" spans="1:13" x14ac:dyDescent="0.25">
      <c r="A48">
        <f t="shared" si="4"/>
        <v>4388</v>
      </c>
      <c r="B48" s="11" t="s">
        <v>106</v>
      </c>
      <c r="C48" s="11" t="s">
        <v>107</v>
      </c>
      <c r="D48" s="99">
        <f t="shared" si="3"/>
        <v>45939</v>
      </c>
      <c r="E48" s="11" t="s">
        <v>116</v>
      </c>
      <c r="F48" s="11" t="s">
        <v>117</v>
      </c>
      <c r="G48" s="11" t="s">
        <v>115</v>
      </c>
      <c r="M48" t="s">
        <v>110</v>
      </c>
    </row>
    <row r="49" spans="1:13" x14ac:dyDescent="0.25">
      <c r="A49">
        <f t="shared" si="4"/>
        <v>4389</v>
      </c>
      <c r="B49" s="11" t="s">
        <v>106</v>
      </c>
      <c r="C49" s="11" t="s">
        <v>107</v>
      </c>
      <c r="D49" s="99">
        <f t="shared" si="3"/>
        <v>45939</v>
      </c>
      <c r="E49" s="11" t="s">
        <v>116</v>
      </c>
      <c r="F49" s="11" t="s">
        <v>117</v>
      </c>
      <c r="G49" s="11" t="s">
        <v>115</v>
      </c>
      <c r="M49" t="s">
        <v>110</v>
      </c>
    </row>
    <row r="50" spans="1:13" x14ac:dyDescent="0.25">
      <c r="A50">
        <f>A41+1</f>
        <v>4406</v>
      </c>
      <c r="B50" s="11" t="s">
        <v>106</v>
      </c>
      <c r="C50" s="11" t="s">
        <v>107</v>
      </c>
      <c r="D50" s="99">
        <f t="shared" si="3"/>
        <v>45946</v>
      </c>
      <c r="E50" s="11" t="s">
        <v>108</v>
      </c>
      <c r="F50" s="11" t="s">
        <v>31</v>
      </c>
      <c r="G50" s="11" t="s">
        <v>120</v>
      </c>
      <c r="H50" t="str">
        <f>O1</f>
        <v>Burnham RBL</v>
      </c>
      <c r="K50" t="str">
        <f>O4</f>
        <v>Stoke Poges Darts</v>
      </c>
      <c r="M50" t="s">
        <v>110</v>
      </c>
    </row>
    <row r="51" spans="1:13" x14ac:dyDescent="0.25">
      <c r="A51">
        <f t="shared" si="0"/>
        <v>4407</v>
      </c>
      <c r="B51" s="11" t="s">
        <v>106</v>
      </c>
      <c r="C51" s="11" t="s">
        <v>107</v>
      </c>
      <c r="D51" s="99">
        <f t="shared" si="3"/>
        <v>45946</v>
      </c>
      <c r="E51" s="11" t="s">
        <v>108</v>
      </c>
      <c r="F51" s="11" t="s">
        <v>31</v>
      </c>
      <c r="G51" s="11" t="s">
        <v>120</v>
      </c>
      <c r="H51" t="str">
        <f>O2</f>
        <v>Chalvey Dukes</v>
      </c>
      <c r="K51" t="str">
        <f>O3</f>
        <v>NWCA Nomads</v>
      </c>
      <c r="M51" t="s">
        <v>110</v>
      </c>
    </row>
    <row r="52" spans="1:13" x14ac:dyDescent="0.25">
      <c r="A52">
        <f t="shared" si="0"/>
        <v>4408</v>
      </c>
      <c r="B52" s="11" t="s">
        <v>106</v>
      </c>
      <c r="C52" s="11" t="s">
        <v>107</v>
      </c>
      <c r="D52" s="99">
        <f t="shared" si="3"/>
        <v>45946</v>
      </c>
      <c r="E52" s="11" t="s">
        <v>108</v>
      </c>
      <c r="F52" s="11" t="s">
        <v>31</v>
      </c>
      <c r="G52" s="11" t="s">
        <v>120</v>
      </c>
      <c r="H52" t="str">
        <f>O7</f>
        <v>Stoke Poges VC</v>
      </c>
      <c r="K52" t="str">
        <f>O5</f>
        <v>Shamrocks A</v>
      </c>
      <c r="M52" t="s">
        <v>110</v>
      </c>
    </row>
    <row r="53" spans="1:13" x14ac:dyDescent="0.25">
      <c r="A53">
        <f t="shared" si="0"/>
        <v>4409</v>
      </c>
      <c r="B53" s="11" t="s">
        <v>106</v>
      </c>
      <c r="C53" s="11" t="s">
        <v>107</v>
      </c>
      <c r="D53" s="99">
        <f t="shared" si="3"/>
        <v>45946</v>
      </c>
      <c r="E53" s="11" t="s">
        <v>108</v>
      </c>
      <c r="F53" s="11" t="s">
        <v>31</v>
      </c>
      <c r="G53" s="11" t="s">
        <v>120</v>
      </c>
      <c r="H53" t="str">
        <f>O6</f>
        <v>Old Windsor WMC</v>
      </c>
      <c r="K53" t="str">
        <f>O8</f>
        <v>The Royal Arrows</v>
      </c>
      <c r="M53" t="s">
        <v>110</v>
      </c>
    </row>
    <row r="54" spans="1:13" x14ac:dyDescent="0.25">
      <c r="A54">
        <f t="shared" si="0"/>
        <v>4410</v>
      </c>
      <c r="B54" s="11" t="s">
        <v>106</v>
      </c>
      <c r="C54" s="11" t="s">
        <v>107</v>
      </c>
      <c r="D54" s="99">
        <f t="shared" si="3"/>
        <v>45946</v>
      </c>
      <c r="E54" s="11" t="s">
        <v>66</v>
      </c>
      <c r="F54" s="11" t="s">
        <v>111</v>
      </c>
      <c r="G54" s="11" t="s">
        <v>120</v>
      </c>
      <c r="H54" t="str">
        <f>P1</f>
        <v>Burnham Nomads</v>
      </c>
      <c r="K54" t="str">
        <f>P4</f>
        <v>No Game</v>
      </c>
      <c r="M54" t="s">
        <v>110</v>
      </c>
    </row>
    <row r="55" spans="1:13" x14ac:dyDescent="0.25">
      <c r="A55">
        <f t="shared" si="0"/>
        <v>4411</v>
      </c>
      <c r="B55" s="11" t="s">
        <v>106</v>
      </c>
      <c r="C55" s="11" t="s">
        <v>107</v>
      </c>
      <c r="D55" s="99">
        <f t="shared" si="3"/>
        <v>45946</v>
      </c>
      <c r="E55" s="11" t="s">
        <v>66</v>
      </c>
      <c r="F55" s="11" t="s">
        <v>111</v>
      </c>
      <c r="G55" s="11" t="s">
        <v>120</v>
      </c>
      <c r="H55" t="str">
        <f>P2</f>
        <v>Shamrocks B</v>
      </c>
      <c r="K55" t="str">
        <f>P3</f>
        <v>Iver RBL</v>
      </c>
      <c r="M55" t="s">
        <v>110</v>
      </c>
    </row>
    <row r="56" spans="1:13" x14ac:dyDescent="0.25">
      <c r="A56">
        <f t="shared" si="0"/>
        <v>4412</v>
      </c>
      <c r="B56" s="11" t="s">
        <v>106</v>
      </c>
      <c r="C56" s="11" t="s">
        <v>107</v>
      </c>
      <c r="D56" s="99">
        <f t="shared" si="3"/>
        <v>45946</v>
      </c>
      <c r="E56" s="11" t="s">
        <v>66</v>
      </c>
      <c r="F56" s="11" t="s">
        <v>111</v>
      </c>
      <c r="G56" s="11" t="s">
        <v>120</v>
      </c>
      <c r="H56" t="str">
        <f>P7</f>
        <v>The Victoria</v>
      </c>
      <c r="K56" t="str">
        <f>P5</f>
        <v>The Acre</v>
      </c>
      <c r="M56" t="s">
        <v>110</v>
      </c>
    </row>
    <row r="57" spans="1:13" x14ac:dyDescent="0.25">
      <c r="A57">
        <f t="shared" si="0"/>
        <v>4413</v>
      </c>
      <c r="B57" s="11" t="s">
        <v>106</v>
      </c>
      <c r="C57" s="11" t="s">
        <v>107</v>
      </c>
      <c r="D57" s="99">
        <f t="shared" si="3"/>
        <v>45946</v>
      </c>
      <c r="E57" s="11" t="s">
        <v>66</v>
      </c>
      <c r="F57" s="11" t="s">
        <v>111</v>
      </c>
      <c r="G57" s="11" t="s">
        <v>120</v>
      </c>
      <c r="H57" t="str">
        <f>P6</f>
        <v>NWCA Darts</v>
      </c>
      <c r="K57" t="str">
        <f>P8</f>
        <v>The Holly Tree</v>
      </c>
      <c r="M57" t="s">
        <v>110</v>
      </c>
    </row>
    <row r="58" spans="1:13" x14ac:dyDescent="0.25">
      <c r="A58">
        <f t="shared" si="0"/>
        <v>4414</v>
      </c>
      <c r="B58" s="11" t="s">
        <v>106</v>
      </c>
      <c r="C58" s="11" t="s">
        <v>107</v>
      </c>
      <c r="D58" s="99">
        <f t="shared" si="3"/>
        <v>45953</v>
      </c>
      <c r="E58" s="11" t="s">
        <v>108</v>
      </c>
      <c r="F58" s="11" t="s">
        <v>31</v>
      </c>
      <c r="G58" s="11" t="s">
        <v>121</v>
      </c>
      <c r="H58" t="str">
        <f>O3</f>
        <v>NWCA Nomads</v>
      </c>
      <c r="K58" t="str">
        <f>O1</f>
        <v>Burnham RBL</v>
      </c>
      <c r="M58" t="s">
        <v>110</v>
      </c>
    </row>
    <row r="59" spans="1:13" x14ac:dyDescent="0.25">
      <c r="A59">
        <f t="shared" si="0"/>
        <v>4415</v>
      </c>
      <c r="B59" s="11" t="s">
        <v>106</v>
      </c>
      <c r="C59" s="11" t="s">
        <v>107</v>
      </c>
      <c r="D59" s="99">
        <f t="shared" si="3"/>
        <v>45953</v>
      </c>
      <c r="E59" s="11" t="s">
        <v>108</v>
      </c>
      <c r="F59" s="11" t="s">
        <v>31</v>
      </c>
      <c r="G59" s="11" t="s">
        <v>121</v>
      </c>
      <c r="H59" t="str">
        <f>O8</f>
        <v>The Royal Arrows</v>
      </c>
      <c r="K59" t="str">
        <f>O2</f>
        <v>Chalvey Dukes</v>
      </c>
      <c r="M59" t="s">
        <v>110</v>
      </c>
    </row>
    <row r="60" spans="1:13" x14ac:dyDescent="0.25">
      <c r="A60">
        <f t="shared" si="0"/>
        <v>4416</v>
      </c>
      <c r="B60" s="11" t="s">
        <v>106</v>
      </c>
      <c r="C60" s="11" t="s">
        <v>107</v>
      </c>
      <c r="D60" s="99">
        <f t="shared" si="3"/>
        <v>45953</v>
      </c>
      <c r="E60" s="11" t="s">
        <v>108</v>
      </c>
      <c r="F60" s="11" t="s">
        <v>31</v>
      </c>
      <c r="G60" s="11" t="s">
        <v>121</v>
      </c>
      <c r="H60" t="str">
        <f>O4</f>
        <v>Stoke Poges Darts</v>
      </c>
      <c r="K60" t="str">
        <f>O7</f>
        <v>Stoke Poges VC</v>
      </c>
      <c r="M60" t="s">
        <v>110</v>
      </c>
    </row>
    <row r="61" spans="1:13" x14ac:dyDescent="0.25">
      <c r="A61">
        <f t="shared" si="0"/>
        <v>4417</v>
      </c>
      <c r="B61" s="11" t="s">
        <v>106</v>
      </c>
      <c r="C61" s="11" t="s">
        <v>107</v>
      </c>
      <c r="D61" s="99">
        <f t="shared" si="3"/>
        <v>45953</v>
      </c>
      <c r="E61" s="11" t="s">
        <v>108</v>
      </c>
      <c r="F61" s="11" t="s">
        <v>31</v>
      </c>
      <c r="G61" s="11" t="s">
        <v>121</v>
      </c>
      <c r="H61" t="str">
        <f>O5</f>
        <v>Shamrocks A</v>
      </c>
      <c r="K61" t="str">
        <f>O6</f>
        <v>Old Windsor WMC</v>
      </c>
      <c r="M61" t="s">
        <v>110</v>
      </c>
    </row>
    <row r="62" spans="1:13" x14ac:dyDescent="0.25">
      <c r="A62">
        <f t="shared" si="0"/>
        <v>4418</v>
      </c>
      <c r="B62" s="11" t="s">
        <v>106</v>
      </c>
      <c r="C62" s="11" t="s">
        <v>107</v>
      </c>
      <c r="D62" s="99">
        <f t="shared" si="3"/>
        <v>45953</v>
      </c>
      <c r="E62" s="11" t="s">
        <v>66</v>
      </c>
      <c r="F62" s="11" t="s">
        <v>111</v>
      </c>
      <c r="G62" s="11" t="s">
        <v>121</v>
      </c>
      <c r="H62" t="str">
        <f>P3</f>
        <v>Iver RBL</v>
      </c>
      <c r="K62" t="str">
        <f>P1</f>
        <v>Burnham Nomads</v>
      </c>
      <c r="M62" t="s">
        <v>110</v>
      </c>
    </row>
    <row r="63" spans="1:13" x14ac:dyDescent="0.25">
      <c r="A63">
        <f t="shared" si="0"/>
        <v>4419</v>
      </c>
      <c r="B63" s="11" t="s">
        <v>106</v>
      </c>
      <c r="C63" s="11" t="s">
        <v>107</v>
      </c>
      <c r="D63" s="99">
        <f t="shared" si="3"/>
        <v>45953</v>
      </c>
      <c r="E63" s="11" t="s">
        <v>66</v>
      </c>
      <c r="F63" s="11" t="s">
        <v>111</v>
      </c>
      <c r="G63" s="11" t="s">
        <v>121</v>
      </c>
      <c r="H63" t="str">
        <f>P8</f>
        <v>The Holly Tree</v>
      </c>
      <c r="K63" t="str">
        <f>P2</f>
        <v>Shamrocks B</v>
      </c>
      <c r="M63" t="s">
        <v>110</v>
      </c>
    </row>
    <row r="64" spans="1:13" x14ac:dyDescent="0.25">
      <c r="A64">
        <f t="shared" si="0"/>
        <v>4420</v>
      </c>
      <c r="B64" s="11" t="s">
        <v>106</v>
      </c>
      <c r="C64" s="11" t="s">
        <v>107</v>
      </c>
      <c r="D64" s="99">
        <f t="shared" si="3"/>
        <v>45953</v>
      </c>
      <c r="E64" s="11" t="s">
        <v>66</v>
      </c>
      <c r="F64" s="11" t="s">
        <v>111</v>
      </c>
      <c r="G64" s="11" t="s">
        <v>121</v>
      </c>
      <c r="H64" t="str">
        <f>P4</f>
        <v>No Game</v>
      </c>
      <c r="K64" t="str">
        <f>P7</f>
        <v>The Victoria</v>
      </c>
      <c r="M64" t="s">
        <v>110</v>
      </c>
    </row>
    <row r="65" spans="1:13" x14ac:dyDescent="0.25">
      <c r="A65">
        <f t="shared" si="0"/>
        <v>4421</v>
      </c>
      <c r="B65" s="11" t="s">
        <v>106</v>
      </c>
      <c r="C65" s="11" t="s">
        <v>107</v>
      </c>
      <c r="D65" s="99">
        <f t="shared" si="3"/>
        <v>45953</v>
      </c>
      <c r="E65" s="11" t="s">
        <v>66</v>
      </c>
      <c r="F65" s="11" t="s">
        <v>111</v>
      </c>
      <c r="G65" s="11" t="s">
        <v>121</v>
      </c>
      <c r="H65" t="str">
        <f>P5</f>
        <v>The Acre</v>
      </c>
      <c r="K65" t="str">
        <f>P6</f>
        <v>NWCA Darts</v>
      </c>
      <c r="M65" t="s">
        <v>110</v>
      </c>
    </row>
    <row r="66" spans="1:13" x14ac:dyDescent="0.25">
      <c r="A66">
        <f t="shared" si="0"/>
        <v>4422</v>
      </c>
      <c r="B66" s="11" t="s">
        <v>106</v>
      </c>
      <c r="C66" s="11" t="s">
        <v>107</v>
      </c>
      <c r="D66" s="99">
        <f t="shared" si="3"/>
        <v>45960</v>
      </c>
      <c r="E66" s="11" t="s">
        <v>113</v>
      </c>
      <c r="F66" s="11" t="s">
        <v>114</v>
      </c>
      <c r="G66" s="11" t="s">
        <v>122</v>
      </c>
      <c r="H66" s="11"/>
      <c r="L66" s="11" t="s">
        <v>123</v>
      </c>
      <c r="M66" t="s">
        <v>110</v>
      </c>
    </row>
    <row r="67" spans="1:13" x14ac:dyDescent="0.25">
      <c r="A67">
        <f t="shared" si="0"/>
        <v>4423</v>
      </c>
      <c r="B67" s="11" t="s">
        <v>106</v>
      </c>
      <c r="C67" s="11" t="s">
        <v>107</v>
      </c>
      <c r="D67" s="99">
        <f t="shared" si="3"/>
        <v>45960</v>
      </c>
      <c r="E67" s="11" t="s">
        <v>113</v>
      </c>
      <c r="F67" s="11" t="s">
        <v>114</v>
      </c>
      <c r="G67" s="11" t="s">
        <v>122</v>
      </c>
      <c r="H67" s="11"/>
      <c r="L67" s="11" t="s">
        <v>124</v>
      </c>
      <c r="M67" t="s">
        <v>110</v>
      </c>
    </row>
    <row r="68" spans="1:13" x14ac:dyDescent="0.25">
      <c r="A68">
        <f t="shared" ref="A68:A131" si="5">A67+1</f>
        <v>4424</v>
      </c>
      <c r="B68" s="11" t="s">
        <v>106</v>
      </c>
      <c r="C68" s="11" t="s">
        <v>107</v>
      </c>
      <c r="D68" s="99">
        <f t="shared" si="3"/>
        <v>45960</v>
      </c>
      <c r="E68" s="11" t="s">
        <v>116</v>
      </c>
      <c r="F68" s="11" t="s">
        <v>117</v>
      </c>
      <c r="G68" s="11" t="s">
        <v>122</v>
      </c>
      <c r="H68" s="11"/>
      <c r="L68" s="11" t="s">
        <v>123</v>
      </c>
      <c r="M68" t="s">
        <v>110</v>
      </c>
    </row>
    <row r="69" spans="1:13" x14ac:dyDescent="0.25">
      <c r="A69">
        <f t="shared" si="5"/>
        <v>4425</v>
      </c>
      <c r="B69" s="11" t="s">
        <v>106</v>
      </c>
      <c r="C69" s="11" t="s">
        <v>107</v>
      </c>
      <c r="D69" s="99">
        <f t="shared" si="3"/>
        <v>45960</v>
      </c>
      <c r="E69" s="11" t="s">
        <v>116</v>
      </c>
      <c r="F69" s="11" t="s">
        <v>117</v>
      </c>
      <c r="G69" s="11" t="s">
        <v>122</v>
      </c>
      <c r="H69" s="11"/>
      <c r="L69" s="11" t="s">
        <v>124</v>
      </c>
      <c r="M69" t="s">
        <v>110</v>
      </c>
    </row>
    <row r="70" spans="1:13" x14ac:dyDescent="0.25">
      <c r="A70">
        <f t="shared" si="5"/>
        <v>4426</v>
      </c>
      <c r="B70" s="11" t="s">
        <v>106</v>
      </c>
      <c r="C70" s="11" t="s">
        <v>107</v>
      </c>
      <c r="D70" s="99">
        <f t="shared" ref="D70:D121" si="6">D62+7</f>
        <v>45960</v>
      </c>
      <c r="E70" s="11" t="s">
        <v>125</v>
      </c>
      <c r="F70" s="11" t="s">
        <v>126</v>
      </c>
      <c r="G70" s="11" t="s">
        <v>122</v>
      </c>
      <c r="H70" s="11"/>
      <c r="L70" s="11" t="s">
        <v>123</v>
      </c>
      <c r="M70" t="s">
        <v>110</v>
      </c>
    </row>
    <row r="71" spans="1:13" x14ac:dyDescent="0.25">
      <c r="A71">
        <f t="shared" si="5"/>
        <v>4427</v>
      </c>
      <c r="B71" s="11" t="s">
        <v>106</v>
      </c>
      <c r="C71" s="11" t="s">
        <v>107</v>
      </c>
      <c r="D71" s="99">
        <f t="shared" si="6"/>
        <v>45960</v>
      </c>
      <c r="E71" s="11" t="s">
        <v>125</v>
      </c>
      <c r="F71" s="11" t="s">
        <v>126</v>
      </c>
      <c r="G71" s="11" t="s">
        <v>122</v>
      </c>
      <c r="H71" s="11"/>
      <c r="L71" s="11" t="s">
        <v>124</v>
      </c>
      <c r="M71" t="s">
        <v>110</v>
      </c>
    </row>
    <row r="72" spans="1:13" x14ac:dyDescent="0.25">
      <c r="A72">
        <f t="shared" si="5"/>
        <v>4428</v>
      </c>
      <c r="B72" s="11" t="s">
        <v>106</v>
      </c>
      <c r="C72" s="11" t="s">
        <v>107</v>
      </c>
      <c r="D72" s="99">
        <f t="shared" si="6"/>
        <v>45960</v>
      </c>
      <c r="E72" s="11" t="s">
        <v>127</v>
      </c>
      <c r="F72" s="11" t="s">
        <v>128</v>
      </c>
      <c r="G72" s="11" t="s">
        <v>122</v>
      </c>
      <c r="H72" s="11"/>
      <c r="L72" s="11" t="s">
        <v>123</v>
      </c>
      <c r="M72" t="s">
        <v>110</v>
      </c>
    </row>
    <row r="73" spans="1:13" x14ac:dyDescent="0.25">
      <c r="A73">
        <f t="shared" si="5"/>
        <v>4429</v>
      </c>
      <c r="B73" s="11" t="s">
        <v>106</v>
      </c>
      <c r="C73" s="11" t="s">
        <v>107</v>
      </c>
      <c r="D73" s="99">
        <f t="shared" si="6"/>
        <v>45960</v>
      </c>
      <c r="E73" s="11" t="s">
        <v>127</v>
      </c>
      <c r="F73" s="11" t="s">
        <v>128</v>
      </c>
      <c r="G73" s="11" t="s">
        <v>122</v>
      </c>
      <c r="H73" s="11"/>
      <c r="L73" s="11" t="s">
        <v>124</v>
      </c>
      <c r="M73" t="s">
        <v>110</v>
      </c>
    </row>
    <row r="74" spans="1:13" x14ac:dyDescent="0.25">
      <c r="A74">
        <f>A97+1</f>
        <v>4438</v>
      </c>
      <c r="B74" s="11" t="s">
        <v>106</v>
      </c>
      <c r="C74" s="11" t="s">
        <v>107</v>
      </c>
      <c r="D74" s="99">
        <f t="shared" si="6"/>
        <v>45967</v>
      </c>
      <c r="E74" s="11" t="s">
        <v>108</v>
      </c>
      <c r="F74" s="11" t="s">
        <v>31</v>
      </c>
      <c r="G74" s="11" t="s">
        <v>129</v>
      </c>
      <c r="H74" t="str">
        <f>O1</f>
        <v>Burnham RBL</v>
      </c>
      <c r="K74" t="str">
        <f>O2</f>
        <v>Chalvey Dukes</v>
      </c>
      <c r="M74" t="s">
        <v>110</v>
      </c>
    </row>
    <row r="75" spans="1:13" x14ac:dyDescent="0.25">
      <c r="A75">
        <f t="shared" si="5"/>
        <v>4439</v>
      </c>
      <c r="B75" s="11" t="s">
        <v>106</v>
      </c>
      <c r="C75" s="11" t="s">
        <v>107</v>
      </c>
      <c r="D75" s="99">
        <f t="shared" si="6"/>
        <v>45967</v>
      </c>
      <c r="E75" s="11" t="s">
        <v>108</v>
      </c>
      <c r="F75" s="11" t="s">
        <v>31</v>
      </c>
      <c r="G75" s="11" t="s">
        <v>129</v>
      </c>
      <c r="H75" t="str">
        <f>O7</f>
        <v>Stoke Poges VC</v>
      </c>
      <c r="K75" t="str">
        <f>O3</f>
        <v>NWCA Nomads</v>
      </c>
      <c r="M75" t="s">
        <v>110</v>
      </c>
    </row>
    <row r="76" spans="1:13" x14ac:dyDescent="0.25">
      <c r="A76">
        <f t="shared" si="5"/>
        <v>4440</v>
      </c>
      <c r="B76" s="11" t="s">
        <v>106</v>
      </c>
      <c r="C76" s="11" t="s">
        <v>107</v>
      </c>
      <c r="D76" s="99">
        <f t="shared" si="6"/>
        <v>45967</v>
      </c>
      <c r="E76" s="11" t="s">
        <v>108</v>
      </c>
      <c r="F76" s="11" t="s">
        <v>31</v>
      </c>
      <c r="G76" s="11" t="s">
        <v>129</v>
      </c>
      <c r="H76" t="str">
        <f>O6</f>
        <v>Old Windsor WMC</v>
      </c>
      <c r="K76" t="str">
        <f>O4</f>
        <v>Stoke Poges Darts</v>
      </c>
      <c r="M76" t="s">
        <v>110</v>
      </c>
    </row>
    <row r="77" spans="1:13" x14ac:dyDescent="0.25">
      <c r="A77">
        <f t="shared" si="5"/>
        <v>4441</v>
      </c>
      <c r="B77" s="11" t="s">
        <v>106</v>
      </c>
      <c r="C77" s="11" t="s">
        <v>107</v>
      </c>
      <c r="D77" s="99">
        <f t="shared" si="6"/>
        <v>45967</v>
      </c>
      <c r="E77" s="11" t="s">
        <v>108</v>
      </c>
      <c r="F77" s="11" t="s">
        <v>31</v>
      </c>
      <c r="G77" s="11" t="s">
        <v>129</v>
      </c>
      <c r="H77" t="str">
        <f>O5</f>
        <v>Shamrocks A</v>
      </c>
      <c r="K77" t="str">
        <f>O8</f>
        <v>The Royal Arrows</v>
      </c>
      <c r="M77" t="s">
        <v>110</v>
      </c>
    </row>
    <row r="78" spans="1:13" x14ac:dyDescent="0.25">
      <c r="A78">
        <f t="shared" si="5"/>
        <v>4442</v>
      </c>
      <c r="B78" s="11" t="s">
        <v>106</v>
      </c>
      <c r="C78" s="11" t="s">
        <v>107</v>
      </c>
      <c r="D78" s="99">
        <f t="shared" si="6"/>
        <v>45967</v>
      </c>
      <c r="E78" s="11" t="s">
        <v>66</v>
      </c>
      <c r="F78" s="11" t="s">
        <v>111</v>
      </c>
      <c r="G78" s="11" t="s">
        <v>129</v>
      </c>
      <c r="H78" t="str">
        <f>P1</f>
        <v>Burnham Nomads</v>
      </c>
      <c r="K78" t="str">
        <f>P2</f>
        <v>Shamrocks B</v>
      </c>
      <c r="M78" t="s">
        <v>110</v>
      </c>
    </row>
    <row r="79" spans="1:13" x14ac:dyDescent="0.25">
      <c r="A79">
        <f t="shared" si="5"/>
        <v>4443</v>
      </c>
      <c r="B79" s="11" t="s">
        <v>106</v>
      </c>
      <c r="C79" s="11" t="s">
        <v>107</v>
      </c>
      <c r="D79" s="99">
        <f t="shared" si="6"/>
        <v>45967</v>
      </c>
      <c r="E79" s="11" t="s">
        <v>66</v>
      </c>
      <c r="F79" s="11" t="s">
        <v>111</v>
      </c>
      <c r="G79" s="11" t="s">
        <v>129</v>
      </c>
      <c r="H79" t="str">
        <f>P7</f>
        <v>The Victoria</v>
      </c>
      <c r="K79" t="str">
        <f>P3</f>
        <v>Iver RBL</v>
      </c>
      <c r="M79" t="s">
        <v>110</v>
      </c>
    </row>
    <row r="80" spans="1:13" x14ac:dyDescent="0.25">
      <c r="A80">
        <f t="shared" si="5"/>
        <v>4444</v>
      </c>
      <c r="B80" s="11" t="s">
        <v>106</v>
      </c>
      <c r="C80" s="11" t="s">
        <v>107</v>
      </c>
      <c r="D80" s="99">
        <f t="shared" si="6"/>
        <v>45967</v>
      </c>
      <c r="E80" s="11" t="s">
        <v>66</v>
      </c>
      <c r="F80" s="11" t="s">
        <v>111</v>
      </c>
      <c r="G80" s="11" t="s">
        <v>129</v>
      </c>
      <c r="H80" t="str">
        <f>P6</f>
        <v>NWCA Darts</v>
      </c>
      <c r="K80" t="str">
        <f>P4</f>
        <v>No Game</v>
      </c>
      <c r="M80" t="s">
        <v>110</v>
      </c>
    </row>
    <row r="81" spans="1:13" x14ac:dyDescent="0.25">
      <c r="A81">
        <f t="shared" si="5"/>
        <v>4445</v>
      </c>
      <c r="B81" s="11" t="s">
        <v>106</v>
      </c>
      <c r="C81" s="11" t="s">
        <v>107</v>
      </c>
      <c r="D81" s="99">
        <f t="shared" si="6"/>
        <v>45967</v>
      </c>
      <c r="E81" s="11" t="s">
        <v>66</v>
      </c>
      <c r="F81" s="11" t="s">
        <v>111</v>
      </c>
      <c r="G81" s="11" t="s">
        <v>129</v>
      </c>
      <c r="H81" t="str">
        <f>P5</f>
        <v>The Acre</v>
      </c>
      <c r="K81" t="str">
        <f>P8</f>
        <v>The Holly Tree</v>
      </c>
      <c r="M81" t="s">
        <v>110</v>
      </c>
    </row>
    <row r="82" spans="1:13" x14ac:dyDescent="0.25">
      <c r="A82">
        <f t="shared" si="5"/>
        <v>4446</v>
      </c>
      <c r="B82" s="11" t="s">
        <v>106</v>
      </c>
      <c r="C82" s="11" t="s">
        <v>107</v>
      </c>
      <c r="D82" s="99">
        <f t="shared" si="6"/>
        <v>45974</v>
      </c>
      <c r="E82" s="11" t="s">
        <v>108</v>
      </c>
      <c r="F82" s="11" t="s">
        <v>31</v>
      </c>
      <c r="G82" s="11" t="s">
        <v>130</v>
      </c>
      <c r="H82" t="str">
        <f t="shared" ref="H82:H89" si="7">K2</f>
        <v>The Royal Arrows</v>
      </c>
      <c r="K82" t="str">
        <f t="shared" ref="K82:K89" si="8">H2</f>
        <v>Burnham RBL</v>
      </c>
      <c r="M82" t="s">
        <v>110</v>
      </c>
    </row>
    <row r="83" spans="1:13" x14ac:dyDescent="0.25">
      <c r="A83">
        <f t="shared" si="5"/>
        <v>4447</v>
      </c>
      <c r="B83" s="11" t="s">
        <v>106</v>
      </c>
      <c r="C83" s="11" t="s">
        <v>107</v>
      </c>
      <c r="D83" s="99">
        <f t="shared" si="6"/>
        <v>45974</v>
      </c>
      <c r="E83" s="11" t="s">
        <v>108</v>
      </c>
      <c r="F83" s="11" t="s">
        <v>31</v>
      </c>
      <c r="G83" s="11" t="s">
        <v>130</v>
      </c>
      <c r="H83" t="str">
        <f t="shared" si="7"/>
        <v>Stoke Poges VC</v>
      </c>
      <c r="K83" t="str">
        <f t="shared" si="8"/>
        <v>Chalvey Dukes</v>
      </c>
      <c r="M83" t="s">
        <v>110</v>
      </c>
    </row>
    <row r="84" spans="1:13" x14ac:dyDescent="0.25">
      <c r="A84">
        <f t="shared" si="5"/>
        <v>4448</v>
      </c>
      <c r="B84" s="11" t="s">
        <v>106</v>
      </c>
      <c r="C84" s="11" t="s">
        <v>107</v>
      </c>
      <c r="D84" s="99">
        <f t="shared" si="6"/>
        <v>45974</v>
      </c>
      <c r="E84" s="11" t="s">
        <v>108</v>
      </c>
      <c r="F84" s="11" t="s">
        <v>31</v>
      </c>
      <c r="G84" s="11" t="s">
        <v>130</v>
      </c>
      <c r="H84" t="str">
        <f t="shared" si="7"/>
        <v>Old Windsor WMC</v>
      </c>
      <c r="K84" t="str">
        <f t="shared" si="8"/>
        <v>NWCA Nomads</v>
      </c>
      <c r="M84" t="s">
        <v>110</v>
      </c>
    </row>
    <row r="85" spans="1:13" x14ac:dyDescent="0.25">
      <c r="A85">
        <f t="shared" si="5"/>
        <v>4449</v>
      </c>
      <c r="B85" s="11" t="s">
        <v>106</v>
      </c>
      <c r="C85" s="11" t="s">
        <v>107</v>
      </c>
      <c r="D85" s="99">
        <f t="shared" si="6"/>
        <v>45974</v>
      </c>
      <c r="E85" s="11" t="s">
        <v>108</v>
      </c>
      <c r="F85" s="11" t="s">
        <v>31</v>
      </c>
      <c r="G85" s="11" t="s">
        <v>130</v>
      </c>
      <c r="H85" t="str">
        <f t="shared" si="7"/>
        <v>Shamrocks A</v>
      </c>
      <c r="K85" t="str">
        <f t="shared" si="8"/>
        <v>Stoke Poges Darts</v>
      </c>
      <c r="M85" t="s">
        <v>110</v>
      </c>
    </row>
    <row r="86" spans="1:13" x14ac:dyDescent="0.25">
      <c r="A86">
        <f t="shared" si="5"/>
        <v>4450</v>
      </c>
      <c r="B86" s="11" t="s">
        <v>106</v>
      </c>
      <c r="C86" s="11" t="s">
        <v>107</v>
      </c>
      <c r="D86" s="99">
        <f t="shared" si="6"/>
        <v>45974</v>
      </c>
      <c r="E86" s="11" t="s">
        <v>66</v>
      </c>
      <c r="F86" s="11" t="s">
        <v>111</v>
      </c>
      <c r="G86" s="11" t="s">
        <v>130</v>
      </c>
      <c r="H86" t="str">
        <f t="shared" si="7"/>
        <v>The Holly Tree</v>
      </c>
      <c r="K86" t="str">
        <f t="shared" si="8"/>
        <v>Burnham Nomads</v>
      </c>
      <c r="M86" t="s">
        <v>110</v>
      </c>
    </row>
    <row r="87" spans="1:13" x14ac:dyDescent="0.25">
      <c r="A87">
        <f t="shared" si="5"/>
        <v>4451</v>
      </c>
      <c r="B87" s="11" t="s">
        <v>106</v>
      </c>
      <c r="C87" s="11" t="s">
        <v>107</v>
      </c>
      <c r="D87" s="99">
        <f t="shared" si="6"/>
        <v>45974</v>
      </c>
      <c r="E87" s="11" t="s">
        <v>66</v>
      </c>
      <c r="F87" s="11" t="s">
        <v>111</v>
      </c>
      <c r="G87" s="11" t="s">
        <v>130</v>
      </c>
      <c r="H87" t="str">
        <f t="shared" si="7"/>
        <v>The Victoria</v>
      </c>
      <c r="K87" t="str">
        <f t="shared" si="8"/>
        <v>Shamrocks B</v>
      </c>
      <c r="M87" t="s">
        <v>110</v>
      </c>
    </row>
    <row r="88" spans="1:13" x14ac:dyDescent="0.25">
      <c r="A88">
        <f t="shared" si="5"/>
        <v>4452</v>
      </c>
      <c r="B88" s="11" t="s">
        <v>106</v>
      </c>
      <c r="C88" s="11" t="s">
        <v>107</v>
      </c>
      <c r="D88" s="99">
        <f t="shared" si="6"/>
        <v>45974</v>
      </c>
      <c r="E88" s="11" t="s">
        <v>66</v>
      </c>
      <c r="F88" s="11" t="s">
        <v>111</v>
      </c>
      <c r="G88" s="11" t="s">
        <v>130</v>
      </c>
      <c r="H88" t="str">
        <f t="shared" si="7"/>
        <v>NWCA Darts</v>
      </c>
      <c r="K88" t="str">
        <f t="shared" si="8"/>
        <v>Iver RBL</v>
      </c>
      <c r="M88" t="s">
        <v>110</v>
      </c>
    </row>
    <row r="89" spans="1:13" x14ac:dyDescent="0.25">
      <c r="A89">
        <f t="shared" si="5"/>
        <v>4453</v>
      </c>
      <c r="B89" s="11" t="s">
        <v>106</v>
      </c>
      <c r="C89" s="11" t="s">
        <v>107</v>
      </c>
      <c r="D89" s="99">
        <f t="shared" si="6"/>
        <v>45974</v>
      </c>
      <c r="E89" s="11" t="s">
        <v>66</v>
      </c>
      <c r="F89" s="11" t="s">
        <v>111</v>
      </c>
      <c r="G89" s="11" t="s">
        <v>130</v>
      </c>
      <c r="H89" t="str">
        <f t="shared" si="7"/>
        <v>The Acre</v>
      </c>
      <c r="K89" t="str">
        <f t="shared" si="8"/>
        <v>No Game</v>
      </c>
      <c r="M89" t="s">
        <v>110</v>
      </c>
    </row>
    <row r="90" spans="1:13" x14ac:dyDescent="0.25">
      <c r="A90">
        <f>A73+1</f>
        <v>4430</v>
      </c>
      <c r="B90" s="11" t="s">
        <v>106</v>
      </c>
      <c r="C90" s="11" t="s">
        <v>107</v>
      </c>
      <c r="D90" s="99">
        <f t="shared" si="6"/>
        <v>45981</v>
      </c>
      <c r="E90" s="11" t="s">
        <v>113</v>
      </c>
      <c r="F90" s="11" t="s">
        <v>114</v>
      </c>
      <c r="G90" s="11" t="s">
        <v>122</v>
      </c>
      <c r="H90" s="11"/>
      <c r="L90" s="11" t="s">
        <v>123</v>
      </c>
      <c r="M90" t="s">
        <v>110</v>
      </c>
    </row>
    <row r="91" spans="1:13" x14ac:dyDescent="0.25">
      <c r="A91">
        <f t="shared" ref="A91:A97" si="9">A90+1</f>
        <v>4431</v>
      </c>
      <c r="B91" s="11" t="s">
        <v>106</v>
      </c>
      <c r="C91" s="11" t="s">
        <v>107</v>
      </c>
      <c r="D91" s="99">
        <f t="shared" si="6"/>
        <v>45981</v>
      </c>
      <c r="E91" s="11" t="s">
        <v>113</v>
      </c>
      <c r="F91" s="11" t="s">
        <v>114</v>
      </c>
      <c r="G91" s="11" t="s">
        <v>122</v>
      </c>
      <c r="H91" s="11"/>
      <c r="L91" s="11" t="s">
        <v>124</v>
      </c>
      <c r="M91" t="s">
        <v>110</v>
      </c>
    </row>
    <row r="92" spans="1:13" x14ac:dyDescent="0.25">
      <c r="A92">
        <f t="shared" si="9"/>
        <v>4432</v>
      </c>
      <c r="B92" s="11" t="s">
        <v>106</v>
      </c>
      <c r="C92" s="11" t="s">
        <v>107</v>
      </c>
      <c r="D92" s="99">
        <f t="shared" si="6"/>
        <v>45981</v>
      </c>
      <c r="E92" s="11" t="s">
        <v>116</v>
      </c>
      <c r="F92" s="11" t="s">
        <v>117</v>
      </c>
      <c r="G92" s="11" t="s">
        <v>122</v>
      </c>
      <c r="H92" s="11"/>
      <c r="L92" s="11" t="s">
        <v>123</v>
      </c>
      <c r="M92" t="s">
        <v>110</v>
      </c>
    </row>
    <row r="93" spans="1:13" x14ac:dyDescent="0.25">
      <c r="A93">
        <f t="shared" si="9"/>
        <v>4433</v>
      </c>
      <c r="B93" s="11" t="s">
        <v>106</v>
      </c>
      <c r="C93" s="11" t="s">
        <v>107</v>
      </c>
      <c r="D93" s="99">
        <f t="shared" si="6"/>
        <v>45981</v>
      </c>
      <c r="E93" s="11" t="s">
        <v>116</v>
      </c>
      <c r="F93" s="11" t="s">
        <v>117</v>
      </c>
      <c r="G93" s="11" t="s">
        <v>122</v>
      </c>
      <c r="H93" s="11"/>
      <c r="L93" s="11" t="s">
        <v>124</v>
      </c>
      <c r="M93" t="s">
        <v>110</v>
      </c>
    </row>
    <row r="94" spans="1:13" x14ac:dyDescent="0.25">
      <c r="A94">
        <f t="shared" si="9"/>
        <v>4434</v>
      </c>
      <c r="B94" s="11" t="s">
        <v>106</v>
      </c>
      <c r="C94" s="11" t="s">
        <v>107</v>
      </c>
      <c r="D94" s="99">
        <f t="shared" si="6"/>
        <v>45981</v>
      </c>
      <c r="E94" s="11" t="s">
        <v>125</v>
      </c>
      <c r="F94" s="11" t="s">
        <v>126</v>
      </c>
      <c r="G94" s="11" t="s">
        <v>122</v>
      </c>
      <c r="H94" s="11"/>
      <c r="L94" s="11" t="s">
        <v>123</v>
      </c>
      <c r="M94" t="s">
        <v>110</v>
      </c>
    </row>
    <row r="95" spans="1:13" x14ac:dyDescent="0.25">
      <c r="A95">
        <f t="shared" si="9"/>
        <v>4435</v>
      </c>
      <c r="B95" s="11" t="s">
        <v>106</v>
      </c>
      <c r="C95" s="11" t="s">
        <v>107</v>
      </c>
      <c r="D95" s="99">
        <f t="shared" si="6"/>
        <v>45981</v>
      </c>
      <c r="E95" s="11" t="s">
        <v>125</v>
      </c>
      <c r="F95" s="11" t="s">
        <v>126</v>
      </c>
      <c r="G95" s="11" t="s">
        <v>122</v>
      </c>
      <c r="H95" s="11"/>
      <c r="L95" s="11" t="s">
        <v>124</v>
      </c>
      <c r="M95" t="s">
        <v>110</v>
      </c>
    </row>
    <row r="96" spans="1:13" x14ac:dyDescent="0.25">
      <c r="A96">
        <f t="shared" si="9"/>
        <v>4436</v>
      </c>
      <c r="B96" s="11" t="s">
        <v>106</v>
      </c>
      <c r="C96" s="11" t="s">
        <v>107</v>
      </c>
      <c r="D96" s="99">
        <f t="shared" si="6"/>
        <v>45981</v>
      </c>
      <c r="E96" s="11" t="s">
        <v>127</v>
      </c>
      <c r="F96" s="11" t="s">
        <v>128</v>
      </c>
      <c r="G96" s="11" t="s">
        <v>122</v>
      </c>
      <c r="H96" s="11"/>
      <c r="L96" s="11" t="s">
        <v>123</v>
      </c>
      <c r="M96" t="s">
        <v>110</v>
      </c>
    </row>
    <row r="97" spans="1:13" x14ac:dyDescent="0.25">
      <c r="A97">
        <f t="shared" si="9"/>
        <v>4437</v>
      </c>
      <c r="B97" s="11" t="s">
        <v>106</v>
      </c>
      <c r="C97" s="11" t="s">
        <v>107</v>
      </c>
      <c r="D97" s="99">
        <f t="shared" si="6"/>
        <v>45981</v>
      </c>
      <c r="E97" s="11" t="s">
        <v>127</v>
      </c>
      <c r="F97" s="11" t="s">
        <v>128</v>
      </c>
      <c r="G97" s="11" t="s">
        <v>122</v>
      </c>
      <c r="H97" s="11"/>
      <c r="L97" s="11" t="s">
        <v>124</v>
      </c>
      <c r="M97" t="s">
        <v>110</v>
      </c>
    </row>
    <row r="98" spans="1:13" x14ac:dyDescent="0.25">
      <c r="A98">
        <f>A121+1</f>
        <v>4462</v>
      </c>
      <c r="B98" s="11" t="s">
        <v>106</v>
      </c>
      <c r="C98" s="11" t="s">
        <v>107</v>
      </c>
      <c r="D98" s="99">
        <f t="shared" si="6"/>
        <v>45988</v>
      </c>
      <c r="E98" s="11" t="s">
        <v>108</v>
      </c>
      <c r="F98" s="11" t="s">
        <v>31</v>
      </c>
      <c r="G98" s="11" t="s">
        <v>131</v>
      </c>
      <c r="H98" t="str">
        <f t="shared" ref="H98:H105" si="10">K10</f>
        <v>Burnham RBL</v>
      </c>
      <c r="K98" t="str">
        <f t="shared" ref="K98:K105" si="11">H10</f>
        <v>Stoke Poges VC</v>
      </c>
      <c r="M98" t="s">
        <v>110</v>
      </c>
    </row>
    <row r="99" spans="1:13" x14ac:dyDescent="0.25">
      <c r="A99">
        <f t="shared" si="5"/>
        <v>4463</v>
      </c>
      <c r="B99" s="11" t="s">
        <v>106</v>
      </c>
      <c r="C99" s="11" t="s">
        <v>107</v>
      </c>
      <c r="D99" s="99">
        <f t="shared" si="6"/>
        <v>45988</v>
      </c>
      <c r="E99" s="11" t="s">
        <v>108</v>
      </c>
      <c r="F99" s="11" t="s">
        <v>31</v>
      </c>
      <c r="G99" s="11" t="s">
        <v>131</v>
      </c>
      <c r="H99" t="str">
        <f t="shared" si="10"/>
        <v>Chalvey Dukes</v>
      </c>
      <c r="K99" t="str">
        <f t="shared" si="11"/>
        <v>Old Windsor WMC</v>
      </c>
      <c r="M99" t="s">
        <v>110</v>
      </c>
    </row>
    <row r="100" spans="1:13" x14ac:dyDescent="0.25">
      <c r="A100">
        <f t="shared" si="5"/>
        <v>4464</v>
      </c>
      <c r="B100" s="11" t="s">
        <v>106</v>
      </c>
      <c r="C100" s="11" t="s">
        <v>107</v>
      </c>
      <c r="D100" s="99">
        <f t="shared" si="6"/>
        <v>45988</v>
      </c>
      <c r="E100" s="11" t="s">
        <v>108</v>
      </c>
      <c r="F100" s="11" t="s">
        <v>31</v>
      </c>
      <c r="G100" s="11" t="s">
        <v>131</v>
      </c>
      <c r="H100" t="str">
        <f t="shared" si="10"/>
        <v>NWCA Nomads</v>
      </c>
      <c r="K100" t="str">
        <f t="shared" si="11"/>
        <v>Shamrocks A</v>
      </c>
      <c r="M100" t="s">
        <v>110</v>
      </c>
    </row>
    <row r="101" spans="1:13" x14ac:dyDescent="0.25">
      <c r="A101">
        <f t="shared" si="5"/>
        <v>4465</v>
      </c>
      <c r="B101" s="11" t="s">
        <v>106</v>
      </c>
      <c r="C101" s="11" t="s">
        <v>107</v>
      </c>
      <c r="D101" s="99">
        <f t="shared" si="6"/>
        <v>45988</v>
      </c>
      <c r="E101" s="11" t="s">
        <v>108</v>
      </c>
      <c r="F101" s="11" t="s">
        <v>31</v>
      </c>
      <c r="G101" s="11" t="s">
        <v>131</v>
      </c>
      <c r="H101" t="str">
        <f t="shared" si="10"/>
        <v>Stoke Poges Darts</v>
      </c>
      <c r="K101" t="str">
        <f t="shared" si="11"/>
        <v>The Royal Arrows</v>
      </c>
      <c r="M101" t="s">
        <v>110</v>
      </c>
    </row>
    <row r="102" spans="1:13" x14ac:dyDescent="0.25">
      <c r="A102">
        <f t="shared" si="5"/>
        <v>4466</v>
      </c>
      <c r="B102" s="11" t="s">
        <v>106</v>
      </c>
      <c r="C102" s="11" t="s">
        <v>107</v>
      </c>
      <c r="D102" s="99">
        <f t="shared" si="6"/>
        <v>45988</v>
      </c>
      <c r="E102" s="11" t="s">
        <v>66</v>
      </c>
      <c r="F102" s="11" t="s">
        <v>111</v>
      </c>
      <c r="G102" s="11" t="s">
        <v>131</v>
      </c>
      <c r="H102" t="str">
        <f t="shared" si="10"/>
        <v>Burnham Nomads</v>
      </c>
      <c r="K102" t="str">
        <f t="shared" si="11"/>
        <v>The Victoria</v>
      </c>
      <c r="L102" s="11"/>
      <c r="M102" t="s">
        <v>110</v>
      </c>
    </row>
    <row r="103" spans="1:13" x14ac:dyDescent="0.25">
      <c r="A103">
        <f t="shared" si="5"/>
        <v>4467</v>
      </c>
      <c r="B103" s="11" t="s">
        <v>106</v>
      </c>
      <c r="C103" s="11" t="s">
        <v>107</v>
      </c>
      <c r="D103" s="99">
        <f t="shared" si="6"/>
        <v>45988</v>
      </c>
      <c r="E103" s="11" t="s">
        <v>66</v>
      </c>
      <c r="F103" s="11" t="s">
        <v>111</v>
      </c>
      <c r="G103" s="11" t="s">
        <v>131</v>
      </c>
      <c r="H103" t="str">
        <f t="shared" si="10"/>
        <v>Shamrocks B</v>
      </c>
      <c r="K103" t="str">
        <f t="shared" si="11"/>
        <v>NWCA Darts</v>
      </c>
      <c r="M103" t="s">
        <v>110</v>
      </c>
    </row>
    <row r="104" spans="1:13" x14ac:dyDescent="0.25">
      <c r="A104">
        <f t="shared" si="5"/>
        <v>4468</v>
      </c>
      <c r="B104" s="11" t="s">
        <v>106</v>
      </c>
      <c r="C104" s="11" t="s">
        <v>107</v>
      </c>
      <c r="D104" s="99">
        <f t="shared" si="6"/>
        <v>45988</v>
      </c>
      <c r="E104" s="11" t="s">
        <v>66</v>
      </c>
      <c r="F104" s="11" t="s">
        <v>111</v>
      </c>
      <c r="G104" s="11" t="s">
        <v>131</v>
      </c>
      <c r="H104" t="str">
        <f t="shared" si="10"/>
        <v>Iver RBL</v>
      </c>
      <c r="K104" t="str">
        <f t="shared" si="11"/>
        <v>The Acre</v>
      </c>
      <c r="M104" t="s">
        <v>110</v>
      </c>
    </row>
    <row r="105" spans="1:13" x14ac:dyDescent="0.25">
      <c r="A105">
        <f t="shared" si="5"/>
        <v>4469</v>
      </c>
      <c r="B105" s="11" t="s">
        <v>106</v>
      </c>
      <c r="C105" s="11" t="s">
        <v>107</v>
      </c>
      <c r="D105" s="99">
        <f t="shared" si="6"/>
        <v>45988</v>
      </c>
      <c r="E105" s="11" t="s">
        <v>66</v>
      </c>
      <c r="F105" s="11" t="s">
        <v>111</v>
      </c>
      <c r="G105" s="11" t="s">
        <v>131</v>
      </c>
      <c r="H105" t="str">
        <f t="shared" si="10"/>
        <v>No Game</v>
      </c>
      <c r="K105" t="str">
        <f t="shared" si="11"/>
        <v>The Holly Tree</v>
      </c>
      <c r="M105" t="s">
        <v>110</v>
      </c>
    </row>
    <row r="106" spans="1:13" x14ac:dyDescent="0.25">
      <c r="A106">
        <f t="shared" si="5"/>
        <v>4470</v>
      </c>
      <c r="B106" s="11" t="s">
        <v>106</v>
      </c>
      <c r="C106" s="11" t="s">
        <v>107</v>
      </c>
      <c r="D106" s="99">
        <f t="shared" si="6"/>
        <v>45995</v>
      </c>
      <c r="E106" s="11" t="s">
        <v>108</v>
      </c>
      <c r="F106" s="11" t="s">
        <v>31</v>
      </c>
      <c r="G106" s="11" t="s">
        <v>132</v>
      </c>
      <c r="H106" t="str">
        <f t="shared" ref="H106:H113" si="12">K26</f>
        <v>Old Windsor WMC</v>
      </c>
      <c r="K106" t="str">
        <f t="shared" ref="K106:K113" si="13">H26</f>
        <v>Burnham RBL</v>
      </c>
      <c r="M106" t="s">
        <v>110</v>
      </c>
    </row>
    <row r="107" spans="1:13" x14ac:dyDescent="0.25">
      <c r="A107">
        <f t="shared" si="5"/>
        <v>4471</v>
      </c>
      <c r="B107" s="11" t="s">
        <v>106</v>
      </c>
      <c r="C107" s="11" t="s">
        <v>107</v>
      </c>
      <c r="D107" s="99">
        <f t="shared" si="6"/>
        <v>45995</v>
      </c>
      <c r="E107" s="11" t="s">
        <v>108</v>
      </c>
      <c r="F107" s="11" t="s">
        <v>31</v>
      </c>
      <c r="G107" s="11" t="s">
        <v>132</v>
      </c>
      <c r="H107" t="str">
        <f t="shared" si="12"/>
        <v>Shamrocks A</v>
      </c>
      <c r="K107" t="str">
        <f t="shared" si="13"/>
        <v>Chalvey Dukes</v>
      </c>
      <c r="M107" t="s">
        <v>110</v>
      </c>
    </row>
    <row r="108" spans="1:13" x14ac:dyDescent="0.25">
      <c r="A108">
        <f t="shared" si="5"/>
        <v>4472</v>
      </c>
      <c r="B108" s="11" t="s">
        <v>106</v>
      </c>
      <c r="C108" s="11" t="s">
        <v>107</v>
      </c>
      <c r="D108" s="99">
        <f t="shared" si="6"/>
        <v>45995</v>
      </c>
      <c r="E108" s="11" t="s">
        <v>108</v>
      </c>
      <c r="F108" s="11" t="s">
        <v>31</v>
      </c>
      <c r="G108" s="11" t="s">
        <v>132</v>
      </c>
      <c r="H108" t="str">
        <f t="shared" si="12"/>
        <v>Stoke Poges Darts</v>
      </c>
      <c r="K108" t="str">
        <f t="shared" si="13"/>
        <v>NWCA Nomads</v>
      </c>
      <c r="M108" t="s">
        <v>110</v>
      </c>
    </row>
    <row r="109" spans="1:13" x14ac:dyDescent="0.25">
      <c r="A109">
        <f t="shared" si="5"/>
        <v>4473</v>
      </c>
      <c r="B109" s="11" t="s">
        <v>106</v>
      </c>
      <c r="C109" s="11" t="s">
        <v>107</v>
      </c>
      <c r="D109" s="99">
        <f t="shared" si="6"/>
        <v>45995</v>
      </c>
      <c r="E109" s="11" t="s">
        <v>108</v>
      </c>
      <c r="F109" s="11" t="s">
        <v>31</v>
      </c>
      <c r="G109" s="11" t="s">
        <v>132</v>
      </c>
      <c r="H109" t="str">
        <f t="shared" si="12"/>
        <v>The Royal Arrows</v>
      </c>
      <c r="K109" t="str">
        <f t="shared" si="13"/>
        <v>Stoke Poges VC</v>
      </c>
      <c r="M109" t="s">
        <v>110</v>
      </c>
    </row>
    <row r="110" spans="1:13" x14ac:dyDescent="0.25">
      <c r="A110">
        <f t="shared" si="5"/>
        <v>4474</v>
      </c>
      <c r="B110" s="11" t="s">
        <v>106</v>
      </c>
      <c r="C110" s="11" t="s">
        <v>107</v>
      </c>
      <c r="D110" s="99">
        <f t="shared" si="6"/>
        <v>45995</v>
      </c>
      <c r="E110" s="11" t="s">
        <v>66</v>
      </c>
      <c r="F110" s="11" t="s">
        <v>111</v>
      </c>
      <c r="G110" s="11" t="s">
        <v>132</v>
      </c>
      <c r="H110" t="str">
        <f t="shared" si="12"/>
        <v>NWCA Darts</v>
      </c>
      <c r="K110" t="str">
        <f t="shared" si="13"/>
        <v>Burnham Nomads</v>
      </c>
      <c r="M110" t="s">
        <v>110</v>
      </c>
    </row>
    <row r="111" spans="1:13" x14ac:dyDescent="0.25">
      <c r="A111">
        <f t="shared" si="5"/>
        <v>4475</v>
      </c>
      <c r="B111" s="11" t="s">
        <v>106</v>
      </c>
      <c r="C111" s="11" t="s">
        <v>107</v>
      </c>
      <c r="D111" s="99">
        <f t="shared" si="6"/>
        <v>45995</v>
      </c>
      <c r="E111" s="11" t="s">
        <v>66</v>
      </c>
      <c r="F111" s="11" t="s">
        <v>111</v>
      </c>
      <c r="G111" s="11" t="s">
        <v>132</v>
      </c>
      <c r="H111" t="str">
        <f t="shared" si="12"/>
        <v>The Acre</v>
      </c>
      <c r="K111" t="str">
        <f t="shared" si="13"/>
        <v>Shamrocks B</v>
      </c>
      <c r="M111" t="s">
        <v>110</v>
      </c>
    </row>
    <row r="112" spans="1:13" x14ac:dyDescent="0.25">
      <c r="A112">
        <f t="shared" si="5"/>
        <v>4476</v>
      </c>
      <c r="B112" s="11" t="s">
        <v>106</v>
      </c>
      <c r="C112" s="11" t="s">
        <v>107</v>
      </c>
      <c r="D112" s="99">
        <f t="shared" si="6"/>
        <v>45995</v>
      </c>
      <c r="E112" s="11" t="s">
        <v>66</v>
      </c>
      <c r="F112" s="11" t="s">
        <v>111</v>
      </c>
      <c r="G112" s="11" t="s">
        <v>132</v>
      </c>
      <c r="H112" t="str">
        <f t="shared" si="12"/>
        <v>No Game</v>
      </c>
      <c r="K112" t="str">
        <f t="shared" si="13"/>
        <v>Iver RBL</v>
      </c>
      <c r="M112" t="s">
        <v>110</v>
      </c>
    </row>
    <row r="113" spans="1:13" x14ac:dyDescent="0.25">
      <c r="A113">
        <f t="shared" si="5"/>
        <v>4477</v>
      </c>
      <c r="B113" s="11" t="s">
        <v>106</v>
      </c>
      <c r="C113" s="11" t="s">
        <v>107</v>
      </c>
      <c r="D113" s="99">
        <f t="shared" si="6"/>
        <v>45995</v>
      </c>
      <c r="E113" s="11" t="s">
        <v>66</v>
      </c>
      <c r="F113" s="11" t="s">
        <v>111</v>
      </c>
      <c r="G113" s="11" t="s">
        <v>132</v>
      </c>
      <c r="H113" t="str">
        <f t="shared" si="12"/>
        <v>The Holly Tree</v>
      </c>
      <c r="K113" t="str">
        <f t="shared" si="13"/>
        <v>The Victoria</v>
      </c>
      <c r="M113" t="s">
        <v>110</v>
      </c>
    </row>
    <row r="114" spans="1:13" x14ac:dyDescent="0.25">
      <c r="A114">
        <f>A89+1</f>
        <v>4454</v>
      </c>
      <c r="B114" s="11" t="s">
        <v>106</v>
      </c>
      <c r="C114" s="11" t="s">
        <v>107</v>
      </c>
      <c r="D114" s="99">
        <f t="shared" si="6"/>
        <v>46002</v>
      </c>
      <c r="E114" s="11" t="s">
        <v>133</v>
      </c>
      <c r="F114" s="11" t="s">
        <v>134</v>
      </c>
      <c r="G114" t="s">
        <v>115</v>
      </c>
      <c r="L114" s="11" t="s">
        <v>135</v>
      </c>
      <c r="M114" t="s">
        <v>110</v>
      </c>
    </row>
    <row r="115" spans="1:13" x14ac:dyDescent="0.25">
      <c r="A115">
        <f t="shared" ref="A115:A121" si="14">A114+1</f>
        <v>4455</v>
      </c>
      <c r="B115" s="11" t="s">
        <v>106</v>
      </c>
      <c r="C115" s="11" t="s">
        <v>107</v>
      </c>
      <c r="D115" s="99">
        <f t="shared" si="6"/>
        <v>46002</v>
      </c>
      <c r="E115" s="11" t="s">
        <v>133</v>
      </c>
      <c r="F115" s="11" t="s">
        <v>134</v>
      </c>
      <c r="G115" t="s">
        <v>115</v>
      </c>
      <c r="L115" s="11" t="s">
        <v>136</v>
      </c>
      <c r="M115" t="s">
        <v>110</v>
      </c>
    </row>
    <row r="116" spans="1:13" x14ac:dyDescent="0.25">
      <c r="A116">
        <f t="shared" si="14"/>
        <v>4456</v>
      </c>
      <c r="B116" s="11" t="s">
        <v>106</v>
      </c>
      <c r="C116" s="11" t="s">
        <v>107</v>
      </c>
      <c r="D116" s="99">
        <f t="shared" si="6"/>
        <v>46002</v>
      </c>
      <c r="E116" s="11" t="s">
        <v>133</v>
      </c>
      <c r="F116" s="11" t="s">
        <v>134</v>
      </c>
      <c r="G116" t="s">
        <v>115</v>
      </c>
      <c r="L116" s="11" t="s">
        <v>137</v>
      </c>
      <c r="M116" t="s">
        <v>110</v>
      </c>
    </row>
    <row r="117" spans="1:13" x14ac:dyDescent="0.25">
      <c r="A117">
        <f t="shared" si="14"/>
        <v>4457</v>
      </c>
      <c r="B117" s="11" t="s">
        <v>106</v>
      </c>
      <c r="C117" s="11" t="s">
        <v>107</v>
      </c>
      <c r="D117" s="99">
        <f t="shared" si="6"/>
        <v>46002</v>
      </c>
      <c r="E117" s="11" t="s">
        <v>133</v>
      </c>
      <c r="F117" s="11" t="s">
        <v>134</v>
      </c>
      <c r="G117" t="s">
        <v>115</v>
      </c>
      <c r="L117" s="11" t="s">
        <v>138</v>
      </c>
      <c r="M117" t="s">
        <v>110</v>
      </c>
    </row>
    <row r="118" spans="1:13" x14ac:dyDescent="0.25">
      <c r="A118">
        <f t="shared" si="14"/>
        <v>4458</v>
      </c>
      <c r="B118" s="11" t="s">
        <v>106</v>
      </c>
      <c r="C118" s="11" t="s">
        <v>107</v>
      </c>
      <c r="D118" s="99">
        <f t="shared" si="6"/>
        <v>46002</v>
      </c>
      <c r="E118" s="11" t="s">
        <v>139</v>
      </c>
      <c r="F118" s="11" t="s">
        <v>140</v>
      </c>
      <c r="G118" t="s">
        <v>115</v>
      </c>
      <c r="L118" s="11" t="s">
        <v>135</v>
      </c>
      <c r="M118" t="s">
        <v>110</v>
      </c>
    </row>
    <row r="119" spans="1:13" x14ac:dyDescent="0.25">
      <c r="A119">
        <f t="shared" si="14"/>
        <v>4459</v>
      </c>
      <c r="B119" s="11" t="s">
        <v>106</v>
      </c>
      <c r="C119" s="11" t="s">
        <v>107</v>
      </c>
      <c r="D119" s="99">
        <f t="shared" si="6"/>
        <v>46002</v>
      </c>
      <c r="E119" s="11" t="s">
        <v>139</v>
      </c>
      <c r="F119" s="11" t="s">
        <v>140</v>
      </c>
      <c r="G119" t="s">
        <v>115</v>
      </c>
      <c r="L119" s="11" t="s">
        <v>136</v>
      </c>
      <c r="M119" t="s">
        <v>110</v>
      </c>
    </row>
    <row r="120" spans="1:13" x14ac:dyDescent="0.25">
      <c r="A120">
        <f t="shared" si="14"/>
        <v>4460</v>
      </c>
      <c r="B120" s="11" t="s">
        <v>106</v>
      </c>
      <c r="C120" s="11" t="s">
        <v>107</v>
      </c>
      <c r="D120" s="99">
        <f t="shared" si="6"/>
        <v>46002</v>
      </c>
      <c r="E120" s="11" t="s">
        <v>139</v>
      </c>
      <c r="F120" s="11" t="s">
        <v>140</v>
      </c>
      <c r="G120" t="s">
        <v>115</v>
      </c>
      <c r="L120" s="11" t="s">
        <v>137</v>
      </c>
      <c r="M120" t="s">
        <v>110</v>
      </c>
    </row>
    <row r="121" spans="1:13" x14ac:dyDescent="0.25">
      <c r="A121">
        <f t="shared" si="14"/>
        <v>4461</v>
      </c>
      <c r="B121" s="11" t="s">
        <v>106</v>
      </c>
      <c r="C121" s="11" t="s">
        <v>107</v>
      </c>
      <c r="D121" s="99">
        <f t="shared" si="6"/>
        <v>46002</v>
      </c>
      <c r="E121" s="11" t="s">
        <v>139</v>
      </c>
      <c r="F121" s="11" t="s">
        <v>140</v>
      </c>
      <c r="G121" t="s">
        <v>115</v>
      </c>
      <c r="L121" s="11" t="s">
        <v>138</v>
      </c>
      <c r="M121" t="s">
        <v>110</v>
      </c>
    </row>
    <row r="122" spans="1:13" x14ac:dyDescent="0.25">
      <c r="A122">
        <f>A113+1</f>
        <v>4478</v>
      </c>
      <c r="B122" s="11" t="s">
        <v>106</v>
      </c>
      <c r="C122" s="11" t="s">
        <v>107</v>
      </c>
      <c r="D122" s="99">
        <f>D114+35</f>
        <v>46037</v>
      </c>
      <c r="E122" s="11" t="s">
        <v>108</v>
      </c>
      <c r="F122" s="11" t="s">
        <v>31</v>
      </c>
      <c r="G122" s="11" t="s">
        <v>141</v>
      </c>
      <c r="H122" t="str">
        <f t="shared" ref="H122:H129" si="15">K34</f>
        <v>Burnham RBL</v>
      </c>
      <c r="K122" t="str">
        <f t="shared" ref="K122:K129" si="16">H34</f>
        <v>Shamrocks A</v>
      </c>
      <c r="M122" t="s">
        <v>110</v>
      </c>
    </row>
    <row r="123" spans="1:13" x14ac:dyDescent="0.25">
      <c r="A123">
        <f t="shared" si="5"/>
        <v>4479</v>
      </c>
      <c r="B123" s="11" t="s">
        <v>106</v>
      </c>
      <c r="C123" s="11" t="s">
        <v>107</v>
      </c>
      <c r="D123" s="99">
        <f t="shared" ref="D123:D129" si="17">D115+35</f>
        <v>46037</v>
      </c>
      <c r="E123" s="11" t="s">
        <v>108</v>
      </c>
      <c r="F123" s="11" t="s">
        <v>31</v>
      </c>
      <c r="G123" s="11" t="s">
        <v>141</v>
      </c>
      <c r="H123" t="str">
        <f t="shared" si="15"/>
        <v>Chalvey Dukes</v>
      </c>
      <c r="K123" t="str">
        <f t="shared" si="16"/>
        <v>Stoke Poges Darts</v>
      </c>
      <c r="M123" t="s">
        <v>110</v>
      </c>
    </row>
    <row r="124" spans="1:13" x14ac:dyDescent="0.25">
      <c r="A124">
        <f t="shared" si="5"/>
        <v>4480</v>
      </c>
      <c r="B124" s="11" t="s">
        <v>106</v>
      </c>
      <c r="C124" s="11" t="s">
        <v>107</v>
      </c>
      <c r="D124" s="99">
        <f t="shared" si="17"/>
        <v>46037</v>
      </c>
      <c r="E124" s="11" t="s">
        <v>108</v>
      </c>
      <c r="F124" s="11" t="s">
        <v>31</v>
      </c>
      <c r="G124" s="11" t="s">
        <v>141</v>
      </c>
      <c r="H124" t="str">
        <f t="shared" si="15"/>
        <v>NWCA Nomads</v>
      </c>
      <c r="K124" t="str">
        <f t="shared" si="16"/>
        <v>The Royal Arrows</v>
      </c>
      <c r="M124" t="s">
        <v>110</v>
      </c>
    </row>
    <row r="125" spans="1:13" x14ac:dyDescent="0.25">
      <c r="A125">
        <f t="shared" si="5"/>
        <v>4481</v>
      </c>
      <c r="B125" s="11" t="s">
        <v>106</v>
      </c>
      <c r="C125" s="11" t="s">
        <v>107</v>
      </c>
      <c r="D125" s="99">
        <f t="shared" si="17"/>
        <v>46037</v>
      </c>
      <c r="E125" s="11" t="s">
        <v>108</v>
      </c>
      <c r="F125" s="11" t="s">
        <v>31</v>
      </c>
      <c r="G125" s="11" t="s">
        <v>141</v>
      </c>
      <c r="H125" t="str">
        <f t="shared" si="15"/>
        <v>Stoke Poges VC</v>
      </c>
      <c r="K125" t="str">
        <f t="shared" si="16"/>
        <v>Old Windsor WMC</v>
      </c>
      <c r="M125" t="s">
        <v>110</v>
      </c>
    </row>
    <row r="126" spans="1:13" x14ac:dyDescent="0.25">
      <c r="A126">
        <f t="shared" si="5"/>
        <v>4482</v>
      </c>
      <c r="B126" s="11" t="s">
        <v>106</v>
      </c>
      <c r="C126" s="11" t="s">
        <v>107</v>
      </c>
      <c r="D126" s="99">
        <f t="shared" si="17"/>
        <v>46037</v>
      </c>
      <c r="E126" s="11" t="s">
        <v>66</v>
      </c>
      <c r="F126" s="11" t="s">
        <v>111</v>
      </c>
      <c r="G126" s="11" t="s">
        <v>141</v>
      </c>
      <c r="H126" t="str">
        <f t="shared" si="15"/>
        <v>Burnham Nomads</v>
      </c>
      <c r="K126" t="str">
        <f t="shared" si="16"/>
        <v>The Acre</v>
      </c>
      <c r="M126" t="s">
        <v>110</v>
      </c>
    </row>
    <row r="127" spans="1:13" x14ac:dyDescent="0.25">
      <c r="A127">
        <f t="shared" si="5"/>
        <v>4483</v>
      </c>
      <c r="B127" s="11" t="s">
        <v>106</v>
      </c>
      <c r="C127" s="11" t="s">
        <v>107</v>
      </c>
      <c r="D127" s="99">
        <f t="shared" si="17"/>
        <v>46037</v>
      </c>
      <c r="E127" s="11" t="s">
        <v>66</v>
      </c>
      <c r="F127" s="11" t="s">
        <v>111</v>
      </c>
      <c r="G127" s="11" t="s">
        <v>141</v>
      </c>
      <c r="H127" t="str">
        <f t="shared" si="15"/>
        <v>Shamrocks B</v>
      </c>
      <c r="K127" t="str">
        <f t="shared" si="16"/>
        <v>No Game</v>
      </c>
      <c r="M127" t="s">
        <v>110</v>
      </c>
    </row>
    <row r="128" spans="1:13" x14ac:dyDescent="0.25">
      <c r="A128">
        <f t="shared" si="5"/>
        <v>4484</v>
      </c>
      <c r="B128" s="11" t="s">
        <v>106</v>
      </c>
      <c r="C128" s="11" t="s">
        <v>107</v>
      </c>
      <c r="D128" s="99">
        <f t="shared" si="17"/>
        <v>46037</v>
      </c>
      <c r="E128" s="11" t="s">
        <v>66</v>
      </c>
      <c r="F128" s="11" t="s">
        <v>111</v>
      </c>
      <c r="G128" s="11" t="s">
        <v>141</v>
      </c>
      <c r="H128" t="str">
        <f t="shared" si="15"/>
        <v>Iver RBL</v>
      </c>
      <c r="K128" t="str">
        <f t="shared" si="16"/>
        <v>The Holly Tree</v>
      </c>
      <c r="M128" t="s">
        <v>110</v>
      </c>
    </row>
    <row r="129" spans="1:13" x14ac:dyDescent="0.25">
      <c r="A129">
        <f t="shared" si="5"/>
        <v>4485</v>
      </c>
      <c r="B129" s="11" t="s">
        <v>106</v>
      </c>
      <c r="C129" s="11" t="s">
        <v>107</v>
      </c>
      <c r="D129" s="99">
        <f t="shared" si="17"/>
        <v>46037</v>
      </c>
      <c r="E129" s="11" t="s">
        <v>66</v>
      </c>
      <c r="F129" s="11" t="s">
        <v>111</v>
      </c>
      <c r="G129" s="11" t="s">
        <v>141</v>
      </c>
      <c r="H129" t="str">
        <f t="shared" si="15"/>
        <v>The Victoria</v>
      </c>
      <c r="K129" t="str">
        <f t="shared" si="16"/>
        <v>NWCA Darts</v>
      </c>
      <c r="M129" t="s">
        <v>110</v>
      </c>
    </row>
    <row r="130" spans="1:13" x14ac:dyDescent="0.25">
      <c r="A130">
        <f t="shared" si="5"/>
        <v>4486</v>
      </c>
      <c r="B130" s="11" t="s">
        <v>106</v>
      </c>
      <c r="C130" s="11" t="s">
        <v>107</v>
      </c>
      <c r="D130" s="99">
        <f>D122+7</f>
        <v>46044</v>
      </c>
      <c r="E130" s="11" t="s">
        <v>108</v>
      </c>
      <c r="F130" s="11" t="s">
        <v>31</v>
      </c>
      <c r="G130" s="11" t="s">
        <v>142</v>
      </c>
      <c r="H130" t="str">
        <f t="shared" ref="H130:H137" si="18">K50</f>
        <v>Stoke Poges Darts</v>
      </c>
      <c r="K130" t="str">
        <f t="shared" ref="K130:K137" si="19">H50</f>
        <v>Burnham RBL</v>
      </c>
      <c r="M130" t="s">
        <v>110</v>
      </c>
    </row>
    <row r="131" spans="1:13" x14ac:dyDescent="0.25">
      <c r="A131">
        <f t="shared" si="5"/>
        <v>4487</v>
      </c>
      <c r="B131" s="11" t="s">
        <v>106</v>
      </c>
      <c r="C131" s="11" t="s">
        <v>107</v>
      </c>
      <c r="D131" s="99">
        <f t="shared" ref="D131:D137" si="20">D123+7</f>
        <v>46044</v>
      </c>
      <c r="E131" s="11" t="s">
        <v>108</v>
      </c>
      <c r="F131" s="11" t="s">
        <v>31</v>
      </c>
      <c r="G131" s="11" t="s">
        <v>142</v>
      </c>
      <c r="H131" t="str">
        <f t="shared" si="18"/>
        <v>NWCA Nomads</v>
      </c>
      <c r="K131" t="str">
        <f t="shared" si="19"/>
        <v>Chalvey Dukes</v>
      </c>
      <c r="M131" t="s">
        <v>110</v>
      </c>
    </row>
    <row r="132" spans="1:13" x14ac:dyDescent="0.25">
      <c r="A132">
        <f t="shared" ref="A132:A163" si="21">A131+1</f>
        <v>4488</v>
      </c>
      <c r="B132" s="11" t="s">
        <v>106</v>
      </c>
      <c r="C132" s="11" t="s">
        <v>107</v>
      </c>
      <c r="D132" s="99">
        <f t="shared" si="20"/>
        <v>46044</v>
      </c>
      <c r="E132" s="11" t="s">
        <v>108</v>
      </c>
      <c r="F132" s="11" t="s">
        <v>31</v>
      </c>
      <c r="G132" s="11" t="s">
        <v>142</v>
      </c>
      <c r="H132" t="str">
        <f t="shared" si="18"/>
        <v>Shamrocks A</v>
      </c>
      <c r="K132" t="str">
        <f t="shared" si="19"/>
        <v>Stoke Poges VC</v>
      </c>
      <c r="M132" t="s">
        <v>110</v>
      </c>
    </row>
    <row r="133" spans="1:13" x14ac:dyDescent="0.25">
      <c r="A133">
        <f t="shared" si="21"/>
        <v>4489</v>
      </c>
      <c r="B133" s="11" t="s">
        <v>106</v>
      </c>
      <c r="C133" s="11" t="s">
        <v>107</v>
      </c>
      <c r="D133" s="99">
        <f t="shared" si="20"/>
        <v>46044</v>
      </c>
      <c r="E133" s="11" t="s">
        <v>108</v>
      </c>
      <c r="F133" s="11" t="s">
        <v>31</v>
      </c>
      <c r="G133" s="11" t="s">
        <v>142</v>
      </c>
      <c r="H133" t="str">
        <f t="shared" si="18"/>
        <v>The Royal Arrows</v>
      </c>
      <c r="K133" t="str">
        <f t="shared" si="19"/>
        <v>Old Windsor WMC</v>
      </c>
      <c r="M133" t="s">
        <v>110</v>
      </c>
    </row>
    <row r="134" spans="1:13" x14ac:dyDescent="0.25">
      <c r="A134">
        <f t="shared" si="21"/>
        <v>4490</v>
      </c>
      <c r="B134" s="11" t="s">
        <v>106</v>
      </c>
      <c r="C134" s="11" t="s">
        <v>107</v>
      </c>
      <c r="D134" s="99">
        <f t="shared" si="20"/>
        <v>46044</v>
      </c>
      <c r="E134" s="11" t="s">
        <v>66</v>
      </c>
      <c r="F134" s="11" t="s">
        <v>111</v>
      </c>
      <c r="G134" s="11" t="s">
        <v>142</v>
      </c>
      <c r="H134" t="str">
        <f t="shared" si="18"/>
        <v>No Game</v>
      </c>
      <c r="K134" t="str">
        <f t="shared" si="19"/>
        <v>Burnham Nomads</v>
      </c>
      <c r="M134" t="s">
        <v>110</v>
      </c>
    </row>
    <row r="135" spans="1:13" x14ac:dyDescent="0.25">
      <c r="A135">
        <f t="shared" si="21"/>
        <v>4491</v>
      </c>
      <c r="B135" s="11" t="s">
        <v>106</v>
      </c>
      <c r="C135" s="11" t="s">
        <v>107</v>
      </c>
      <c r="D135" s="99">
        <f t="shared" si="20"/>
        <v>46044</v>
      </c>
      <c r="E135" s="11" t="s">
        <v>66</v>
      </c>
      <c r="F135" s="11" t="s">
        <v>111</v>
      </c>
      <c r="G135" s="11" t="s">
        <v>142</v>
      </c>
      <c r="H135" t="str">
        <f t="shared" si="18"/>
        <v>Iver RBL</v>
      </c>
      <c r="K135" t="str">
        <f t="shared" si="19"/>
        <v>Shamrocks B</v>
      </c>
      <c r="M135" t="s">
        <v>110</v>
      </c>
    </row>
    <row r="136" spans="1:13" x14ac:dyDescent="0.25">
      <c r="A136">
        <f t="shared" si="21"/>
        <v>4492</v>
      </c>
      <c r="B136" s="11" t="s">
        <v>106</v>
      </c>
      <c r="C136" s="11" t="s">
        <v>107</v>
      </c>
      <c r="D136" s="99">
        <f t="shared" si="20"/>
        <v>46044</v>
      </c>
      <c r="E136" s="11" t="s">
        <v>66</v>
      </c>
      <c r="F136" s="11" t="s">
        <v>111</v>
      </c>
      <c r="G136" s="11" t="s">
        <v>142</v>
      </c>
      <c r="H136" t="str">
        <f t="shared" si="18"/>
        <v>The Acre</v>
      </c>
      <c r="K136" t="str">
        <f t="shared" si="19"/>
        <v>The Victoria</v>
      </c>
      <c r="M136" t="s">
        <v>110</v>
      </c>
    </row>
    <row r="137" spans="1:13" x14ac:dyDescent="0.25">
      <c r="A137">
        <f t="shared" si="21"/>
        <v>4493</v>
      </c>
      <c r="B137" s="11" t="s">
        <v>106</v>
      </c>
      <c r="C137" s="11" t="s">
        <v>107</v>
      </c>
      <c r="D137" s="99">
        <f t="shared" si="20"/>
        <v>46044</v>
      </c>
      <c r="E137" s="11" t="s">
        <v>66</v>
      </c>
      <c r="F137" s="11" t="s">
        <v>111</v>
      </c>
      <c r="G137" s="11" t="s">
        <v>142</v>
      </c>
      <c r="H137" t="str">
        <f t="shared" si="18"/>
        <v>The Holly Tree</v>
      </c>
      <c r="K137" t="str">
        <f t="shared" si="19"/>
        <v>NWCA Darts</v>
      </c>
      <c r="M137" t="s">
        <v>110</v>
      </c>
    </row>
    <row r="138" spans="1:13" x14ac:dyDescent="0.25">
      <c r="A138">
        <f>A149+1</f>
        <v>4502</v>
      </c>
      <c r="B138" s="11" t="s">
        <v>106</v>
      </c>
      <c r="C138" s="11" t="s">
        <v>107</v>
      </c>
      <c r="D138" s="99">
        <f>D134+14</f>
        <v>46058</v>
      </c>
      <c r="E138" s="11" t="s">
        <v>133</v>
      </c>
      <c r="F138" s="11" t="s">
        <v>134</v>
      </c>
      <c r="G138" s="11" t="s">
        <v>122</v>
      </c>
      <c r="H138" s="11" t="s">
        <v>143</v>
      </c>
      <c r="K138" s="11" t="s">
        <v>144</v>
      </c>
      <c r="L138" s="11" t="s">
        <v>123</v>
      </c>
      <c r="M138" t="s">
        <v>110</v>
      </c>
    </row>
    <row r="139" spans="1:13" x14ac:dyDescent="0.25">
      <c r="A139">
        <f>A138+1</f>
        <v>4503</v>
      </c>
      <c r="B139" s="11" t="s">
        <v>106</v>
      </c>
      <c r="C139" s="11" t="s">
        <v>107</v>
      </c>
      <c r="D139" s="99">
        <f t="shared" ref="D139:D141" si="22">D135+14</f>
        <v>46058</v>
      </c>
      <c r="E139" s="11" t="s">
        <v>133</v>
      </c>
      <c r="F139" s="11" t="s">
        <v>134</v>
      </c>
      <c r="G139" s="11" t="s">
        <v>122</v>
      </c>
      <c r="H139" s="11" t="s">
        <v>145</v>
      </c>
      <c r="K139" s="11" t="s">
        <v>146</v>
      </c>
      <c r="L139" s="11" t="s">
        <v>124</v>
      </c>
      <c r="M139" t="s">
        <v>110</v>
      </c>
    </row>
    <row r="140" spans="1:13" x14ac:dyDescent="0.25">
      <c r="A140">
        <f>A139+1</f>
        <v>4504</v>
      </c>
      <c r="B140" s="11" t="s">
        <v>106</v>
      </c>
      <c r="C140" s="11" t="s">
        <v>107</v>
      </c>
      <c r="D140" s="99">
        <f t="shared" si="22"/>
        <v>46058</v>
      </c>
      <c r="E140" s="11" t="s">
        <v>139</v>
      </c>
      <c r="F140" s="11" t="s">
        <v>140</v>
      </c>
      <c r="G140" s="11" t="s">
        <v>122</v>
      </c>
      <c r="H140" s="11" t="s">
        <v>143</v>
      </c>
      <c r="K140" s="11" t="s">
        <v>144</v>
      </c>
      <c r="L140" s="11" t="s">
        <v>123</v>
      </c>
      <c r="M140" t="s">
        <v>110</v>
      </c>
    </row>
    <row r="141" spans="1:13" x14ac:dyDescent="0.25">
      <c r="A141">
        <f>A140+1</f>
        <v>4505</v>
      </c>
      <c r="B141" s="11" t="s">
        <v>106</v>
      </c>
      <c r="C141" s="11" t="s">
        <v>107</v>
      </c>
      <c r="D141" s="99">
        <f t="shared" si="22"/>
        <v>46058</v>
      </c>
      <c r="E141" s="11" t="s">
        <v>139</v>
      </c>
      <c r="F141" s="11" t="s">
        <v>140</v>
      </c>
      <c r="G141" s="11" t="s">
        <v>122</v>
      </c>
      <c r="H141" s="11" t="s">
        <v>145</v>
      </c>
      <c r="K141" s="11" t="s">
        <v>146</v>
      </c>
      <c r="L141" s="11" t="s">
        <v>124</v>
      </c>
      <c r="M141" t="s">
        <v>110</v>
      </c>
    </row>
    <row r="142" spans="1:13" x14ac:dyDescent="0.25">
      <c r="A142">
        <f>A137+1</f>
        <v>4494</v>
      </c>
      <c r="B142" s="11" t="s">
        <v>106</v>
      </c>
      <c r="C142" s="11" t="s">
        <v>107</v>
      </c>
      <c r="D142" s="99">
        <f>D138+7</f>
        <v>46065</v>
      </c>
      <c r="E142" s="11" t="s">
        <v>108</v>
      </c>
      <c r="F142" s="11" t="s">
        <v>31</v>
      </c>
      <c r="G142" s="11" t="s">
        <v>147</v>
      </c>
      <c r="H142" t="str">
        <f t="shared" ref="H142:H149" si="23">K58</f>
        <v>Burnham RBL</v>
      </c>
      <c r="K142" t="str">
        <f t="shared" ref="K142:K149" si="24">H58</f>
        <v>NWCA Nomads</v>
      </c>
      <c r="M142" t="s">
        <v>110</v>
      </c>
    </row>
    <row r="143" spans="1:13" x14ac:dyDescent="0.25">
      <c r="A143">
        <f t="shared" si="21"/>
        <v>4495</v>
      </c>
      <c r="B143" s="11" t="s">
        <v>106</v>
      </c>
      <c r="C143" s="11" t="s">
        <v>107</v>
      </c>
      <c r="D143" s="99">
        <f>D142</f>
        <v>46065</v>
      </c>
      <c r="E143" s="11" t="s">
        <v>108</v>
      </c>
      <c r="F143" s="11" t="s">
        <v>31</v>
      </c>
      <c r="G143" s="11" t="s">
        <v>147</v>
      </c>
      <c r="H143" t="str">
        <f t="shared" si="23"/>
        <v>Chalvey Dukes</v>
      </c>
      <c r="K143" t="str">
        <f t="shared" si="24"/>
        <v>The Royal Arrows</v>
      </c>
      <c r="M143" t="s">
        <v>110</v>
      </c>
    </row>
    <row r="144" spans="1:13" x14ac:dyDescent="0.25">
      <c r="A144">
        <f t="shared" si="21"/>
        <v>4496</v>
      </c>
      <c r="B144" s="11" t="s">
        <v>106</v>
      </c>
      <c r="C144" s="11" t="s">
        <v>107</v>
      </c>
      <c r="D144" s="99">
        <f t="shared" ref="D144:D149" si="25">D143</f>
        <v>46065</v>
      </c>
      <c r="E144" s="11" t="s">
        <v>108</v>
      </c>
      <c r="F144" s="11" t="s">
        <v>31</v>
      </c>
      <c r="G144" s="11" t="s">
        <v>147</v>
      </c>
      <c r="H144" t="str">
        <f t="shared" si="23"/>
        <v>Stoke Poges VC</v>
      </c>
      <c r="K144" t="str">
        <f t="shared" si="24"/>
        <v>Stoke Poges Darts</v>
      </c>
      <c r="M144" t="s">
        <v>110</v>
      </c>
    </row>
    <row r="145" spans="1:13" x14ac:dyDescent="0.25">
      <c r="A145">
        <f t="shared" si="21"/>
        <v>4497</v>
      </c>
      <c r="B145" s="11" t="s">
        <v>106</v>
      </c>
      <c r="C145" s="11" t="s">
        <v>107</v>
      </c>
      <c r="D145" s="99">
        <f t="shared" si="25"/>
        <v>46065</v>
      </c>
      <c r="E145" s="11" t="s">
        <v>108</v>
      </c>
      <c r="F145" s="11" t="s">
        <v>31</v>
      </c>
      <c r="G145" s="11" t="s">
        <v>147</v>
      </c>
      <c r="H145" t="str">
        <f t="shared" si="23"/>
        <v>Old Windsor WMC</v>
      </c>
      <c r="K145" t="str">
        <f t="shared" si="24"/>
        <v>Shamrocks A</v>
      </c>
      <c r="M145" t="s">
        <v>110</v>
      </c>
    </row>
    <row r="146" spans="1:13" x14ac:dyDescent="0.25">
      <c r="A146">
        <f t="shared" si="21"/>
        <v>4498</v>
      </c>
      <c r="B146" s="11" t="s">
        <v>106</v>
      </c>
      <c r="C146" s="11" t="s">
        <v>107</v>
      </c>
      <c r="D146" s="99">
        <f t="shared" si="25"/>
        <v>46065</v>
      </c>
      <c r="E146" s="11" t="s">
        <v>66</v>
      </c>
      <c r="F146" s="11" t="s">
        <v>111</v>
      </c>
      <c r="G146" s="11" t="s">
        <v>147</v>
      </c>
      <c r="H146" t="str">
        <f t="shared" si="23"/>
        <v>Burnham Nomads</v>
      </c>
      <c r="K146" t="str">
        <f t="shared" si="24"/>
        <v>Iver RBL</v>
      </c>
      <c r="M146" t="s">
        <v>110</v>
      </c>
    </row>
    <row r="147" spans="1:13" x14ac:dyDescent="0.25">
      <c r="A147">
        <f t="shared" si="21"/>
        <v>4499</v>
      </c>
      <c r="B147" s="11" t="s">
        <v>106</v>
      </c>
      <c r="C147" s="11" t="s">
        <v>107</v>
      </c>
      <c r="D147" s="99">
        <f t="shared" si="25"/>
        <v>46065</v>
      </c>
      <c r="E147" s="11" t="s">
        <v>66</v>
      </c>
      <c r="F147" s="11" t="s">
        <v>111</v>
      </c>
      <c r="G147" s="11" t="s">
        <v>147</v>
      </c>
      <c r="H147" t="str">
        <f t="shared" si="23"/>
        <v>Shamrocks B</v>
      </c>
      <c r="K147" t="str">
        <f t="shared" si="24"/>
        <v>The Holly Tree</v>
      </c>
      <c r="M147" t="s">
        <v>110</v>
      </c>
    </row>
    <row r="148" spans="1:13" x14ac:dyDescent="0.25">
      <c r="A148">
        <f t="shared" si="21"/>
        <v>4500</v>
      </c>
      <c r="B148" s="11" t="s">
        <v>106</v>
      </c>
      <c r="C148" s="11" t="s">
        <v>107</v>
      </c>
      <c r="D148" s="99">
        <f t="shared" si="25"/>
        <v>46065</v>
      </c>
      <c r="E148" s="11" t="s">
        <v>66</v>
      </c>
      <c r="F148" s="11" t="s">
        <v>111</v>
      </c>
      <c r="G148" s="11" t="s">
        <v>147</v>
      </c>
      <c r="H148" t="str">
        <f t="shared" si="23"/>
        <v>The Victoria</v>
      </c>
      <c r="K148" t="str">
        <f t="shared" si="24"/>
        <v>No Game</v>
      </c>
      <c r="M148" t="s">
        <v>110</v>
      </c>
    </row>
    <row r="149" spans="1:13" x14ac:dyDescent="0.25">
      <c r="A149">
        <f t="shared" si="21"/>
        <v>4501</v>
      </c>
      <c r="B149" s="11" t="s">
        <v>106</v>
      </c>
      <c r="C149" s="11" t="s">
        <v>107</v>
      </c>
      <c r="D149" s="99">
        <f t="shared" si="25"/>
        <v>46065</v>
      </c>
      <c r="E149" s="11" t="s">
        <v>66</v>
      </c>
      <c r="F149" s="11" t="s">
        <v>111</v>
      </c>
      <c r="G149" s="11" t="s">
        <v>147</v>
      </c>
      <c r="H149" t="str">
        <f t="shared" si="23"/>
        <v>NWCA Darts</v>
      </c>
      <c r="K149" t="str">
        <f t="shared" si="24"/>
        <v>The Acre</v>
      </c>
      <c r="M149" t="s">
        <v>110</v>
      </c>
    </row>
    <row r="150" spans="1:13" x14ac:dyDescent="0.25">
      <c r="A150">
        <f>A141+1</f>
        <v>4506</v>
      </c>
      <c r="B150" s="11" t="s">
        <v>106</v>
      </c>
      <c r="C150" s="11" t="s">
        <v>107</v>
      </c>
      <c r="D150" s="99">
        <f>D142+7</f>
        <v>46072</v>
      </c>
      <c r="E150" s="11" t="s">
        <v>108</v>
      </c>
      <c r="F150" s="11" t="s">
        <v>31</v>
      </c>
      <c r="G150" s="11" t="s">
        <v>148</v>
      </c>
      <c r="H150" t="str">
        <f t="shared" ref="H150:H157" si="26">K74</f>
        <v>Chalvey Dukes</v>
      </c>
      <c r="K150" t="str">
        <f t="shared" ref="K150:K157" si="27">H74</f>
        <v>Burnham RBL</v>
      </c>
      <c r="M150" t="s">
        <v>110</v>
      </c>
    </row>
    <row r="151" spans="1:13" x14ac:dyDescent="0.25">
      <c r="A151">
        <f t="shared" si="21"/>
        <v>4507</v>
      </c>
      <c r="B151" s="11" t="s">
        <v>106</v>
      </c>
      <c r="C151" s="11" t="s">
        <v>107</v>
      </c>
      <c r="D151" s="99">
        <f>D150</f>
        <v>46072</v>
      </c>
      <c r="E151" s="11" t="s">
        <v>108</v>
      </c>
      <c r="F151" s="11" t="s">
        <v>31</v>
      </c>
      <c r="G151" s="11" t="s">
        <v>148</v>
      </c>
      <c r="H151" t="str">
        <f t="shared" si="26"/>
        <v>NWCA Nomads</v>
      </c>
      <c r="K151" t="str">
        <f t="shared" si="27"/>
        <v>Stoke Poges VC</v>
      </c>
      <c r="M151" t="s">
        <v>110</v>
      </c>
    </row>
    <row r="152" spans="1:13" x14ac:dyDescent="0.25">
      <c r="A152">
        <f t="shared" si="21"/>
        <v>4508</v>
      </c>
      <c r="B152" s="11" t="s">
        <v>106</v>
      </c>
      <c r="C152" s="11" t="s">
        <v>107</v>
      </c>
      <c r="D152" s="99">
        <f t="shared" ref="D152:D157" si="28">D151</f>
        <v>46072</v>
      </c>
      <c r="E152" s="11" t="s">
        <v>108</v>
      </c>
      <c r="F152" s="11" t="s">
        <v>31</v>
      </c>
      <c r="G152" s="11" t="s">
        <v>148</v>
      </c>
      <c r="H152" t="str">
        <f t="shared" si="26"/>
        <v>Stoke Poges Darts</v>
      </c>
      <c r="K152" t="str">
        <f t="shared" si="27"/>
        <v>Old Windsor WMC</v>
      </c>
      <c r="M152" t="s">
        <v>110</v>
      </c>
    </row>
    <row r="153" spans="1:13" x14ac:dyDescent="0.25">
      <c r="A153">
        <f t="shared" si="21"/>
        <v>4509</v>
      </c>
      <c r="B153" s="11" t="s">
        <v>106</v>
      </c>
      <c r="C153" s="11" t="s">
        <v>107</v>
      </c>
      <c r="D153" s="99">
        <f t="shared" si="28"/>
        <v>46072</v>
      </c>
      <c r="E153" s="11" t="s">
        <v>108</v>
      </c>
      <c r="F153" s="11" t="s">
        <v>31</v>
      </c>
      <c r="G153" s="11" t="s">
        <v>148</v>
      </c>
      <c r="H153" t="str">
        <f t="shared" si="26"/>
        <v>The Royal Arrows</v>
      </c>
      <c r="K153" t="str">
        <f t="shared" si="27"/>
        <v>Shamrocks A</v>
      </c>
      <c r="M153" t="s">
        <v>110</v>
      </c>
    </row>
    <row r="154" spans="1:13" x14ac:dyDescent="0.25">
      <c r="A154">
        <f t="shared" si="21"/>
        <v>4510</v>
      </c>
      <c r="B154" s="11" t="s">
        <v>106</v>
      </c>
      <c r="C154" s="11" t="s">
        <v>107</v>
      </c>
      <c r="D154" s="99">
        <f t="shared" si="28"/>
        <v>46072</v>
      </c>
      <c r="E154" s="11" t="s">
        <v>66</v>
      </c>
      <c r="F154" s="11" t="s">
        <v>111</v>
      </c>
      <c r="G154" s="11" t="s">
        <v>148</v>
      </c>
      <c r="H154" t="str">
        <f t="shared" si="26"/>
        <v>Shamrocks B</v>
      </c>
      <c r="K154" t="str">
        <f t="shared" si="27"/>
        <v>Burnham Nomads</v>
      </c>
      <c r="M154" t="s">
        <v>110</v>
      </c>
    </row>
    <row r="155" spans="1:13" x14ac:dyDescent="0.25">
      <c r="A155">
        <f t="shared" si="21"/>
        <v>4511</v>
      </c>
      <c r="B155" s="11" t="s">
        <v>106</v>
      </c>
      <c r="C155" s="11" t="s">
        <v>107</v>
      </c>
      <c r="D155" s="99">
        <f t="shared" si="28"/>
        <v>46072</v>
      </c>
      <c r="E155" s="11" t="s">
        <v>66</v>
      </c>
      <c r="F155" s="11" t="s">
        <v>111</v>
      </c>
      <c r="G155" s="11" t="s">
        <v>148</v>
      </c>
      <c r="H155" t="str">
        <f t="shared" si="26"/>
        <v>Iver RBL</v>
      </c>
      <c r="K155" t="str">
        <f t="shared" si="27"/>
        <v>The Victoria</v>
      </c>
      <c r="M155" t="s">
        <v>110</v>
      </c>
    </row>
    <row r="156" spans="1:13" x14ac:dyDescent="0.25">
      <c r="A156">
        <f t="shared" si="21"/>
        <v>4512</v>
      </c>
      <c r="B156" s="11" t="s">
        <v>106</v>
      </c>
      <c r="C156" s="11" t="s">
        <v>107</v>
      </c>
      <c r="D156" s="99">
        <f t="shared" si="28"/>
        <v>46072</v>
      </c>
      <c r="E156" s="11" t="s">
        <v>66</v>
      </c>
      <c r="F156" s="11" t="s">
        <v>111</v>
      </c>
      <c r="G156" s="11" t="s">
        <v>148</v>
      </c>
      <c r="H156" t="str">
        <f t="shared" si="26"/>
        <v>No Game</v>
      </c>
      <c r="K156" t="str">
        <f t="shared" si="27"/>
        <v>NWCA Darts</v>
      </c>
      <c r="M156" t="s">
        <v>110</v>
      </c>
    </row>
    <row r="157" spans="1:13" x14ac:dyDescent="0.25">
      <c r="A157">
        <f t="shared" si="21"/>
        <v>4513</v>
      </c>
      <c r="B157" s="11" t="s">
        <v>106</v>
      </c>
      <c r="C157" s="11" t="s">
        <v>107</v>
      </c>
      <c r="D157" s="99">
        <f t="shared" si="28"/>
        <v>46072</v>
      </c>
      <c r="E157" s="11" t="s">
        <v>66</v>
      </c>
      <c r="F157" s="11" t="s">
        <v>111</v>
      </c>
      <c r="G157" s="11" t="s">
        <v>148</v>
      </c>
      <c r="H157" t="str">
        <f t="shared" si="26"/>
        <v>The Holly Tree</v>
      </c>
      <c r="K157" t="str">
        <f t="shared" si="27"/>
        <v>The Acre</v>
      </c>
      <c r="M157" t="s">
        <v>110</v>
      </c>
    </row>
    <row r="158" spans="1:13" x14ac:dyDescent="0.25">
      <c r="A158">
        <f t="shared" si="21"/>
        <v>4514</v>
      </c>
      <c r="B158" s="11" t="s">
        <v>106</v>
      </c>
      <c r="C158" s="11" t="s">
        <v>107</v>
      </c>
      <c r="D158" s="99">
        <f>D150+7</f>
        <v>46079</v>
      </c>
      <c r="E158" s="11" t="s">
        <v>125</v>
      </c>
      <c r="F158" s="11" t="s">
        <v>126</v>
      </c>
      <c r="G158" s="11" t="s">
        <v>43</v>
      </c>
      <c r="H158" s="11" t="s">
        <v>149</v>
      </c>
      <c r="K158" s="11" t="s">
        <v>150</v>
      </c>
      <c r="M158" t="s">
        <v>110</v>
      </c>
    </row>
    <row r="159" spans="1:13" x14ac:dyDescent="0.25">
      <c r="A159">
        <f t="shared" si="21"/>
        <v>4515</v>
      </c>
      <c r="B159" s="11" t="s">
        <v>106</v>
      </c>
      <c r="C159" s="11" t="s">
        <v>107</v>
      </c>
      <c r="D159" s="99">
        <f>D151+7</f>
        <v>46079</v>
      </c>
      <c r="E159" s="11" t="s">
        <v>127</v>
      </c>
      <c r="F159" s="11" t="s">
        <v>128</v>
      </c>
      <c r="G159" s="11" t="s">
        <v>43</v>
      </c>
      <c r="H159" s="11" t="s">
        <v>149</v>
      </c>
      <c r="K159" s="11" t="s">
        <v>150</v>
      </c>
      <c r="M159" t="s">
        <v>110</v>
      </c>
    </row>
    <row r="160" spans="1:13" x14ac:dyDescent="0.25">
      <c r="A160">
        <f t="shared" si="21"/>
        <v>4516</v>
      </c>
      <c r="B160" s="11" t="s">
        <v>106</v>
      </c>
      <c r="C160" s="11" t="s">
        <v>107</v>
      </c>
      <c r="D160" s="99">
        <f>D158+7</f>
        <v>46086</v>
      </c>
      <c r="E160" s="11" t="s">
        <v>113</v>
      </c>
      <c r="F160" s="11" t="s">
        <v>114</v>
      </c>
      <c r="G160" s="11" t="s">
        <v>43</v>
      </c>
      <c r="H160" s="11" t="s">
        <v>149</v>
      </c>
      <c r="K160" s="11" t="s">
        <v>150</v>
      </c>
      <c r="M160" t="s">
        <v>110</v>
      </c>
    </row>
    <row r="161" spans="1:13" x14ac:dyDescent="0.25">
      <c r="A161">
        <f t="shared" si="21"/>
        <v>4517</v>
      </c>
      <c r="B161" s="11" t="s">
        <v>106</v>
      </c>
      <c r="C161" s="11" t="s">
        <v>107</v>
      </c>
      <c r="D161" s="99">
        <f>D159+7</f>
        <v>46086</v>
      </c>
      <c r="E161" s="11" t="s">
        <v>116</v>
      </c>
      <c r="F161" s="11" t="s">
        <v>117</v>
      </c>
      <c r="G161" s="11" t="s">
        <v>43</v>
      </c>
      <c r="H161" s="11" t="s">
        <v>149</v>
      </c>
      <c r="K161" s="11" t="s">
        <v>150</v>
      </c>
      <c r="M161" t="s">
        <v>110</v>
      </c>
    </row>
    <row r="162" spans="1:13" x14ac:dyDescent="0.25">
      <c r="A162">
        <f t="shared" si="21"/>
        <v>4518</v>
      </c>
      <c r="B162" s="11" t="s">
        <v>106</v>
      </c>
      <c r="C162" s="11" t="s">
        <v>107</v>
      </c>
      <c r="D162" s="99">
        <f>D160+7</f>
        <v>46093</v>
      </c>
      <c r="E162" s="11" t="s">
        <v>133</v>
      </c>
      <c r="F162" s="11" t="s">
        <v>134</v>
      </c>
      <c r="G162" s="11" t="s">
        <v>43</v>
      </c>
      <c r="H162" s="11" t="s">
        <v>149</v>
      </c>
      <c r="K162" s="11" t="s">
        <v>150</v>
      </c>
      <c r="M162" t="s">
        <v>110</v>
      </c>
    </row>
    <row r="163" spans="1:13" x14ac:dyDescent="0.25">
      <c r="A163">
        <f t="shared" si="21"/>
        <v>4519</v>
      </c>
      <c r="B163" s="11" t="s">
        <v>106</v>
      </c>
      <c r="C163" s="11" t="s">
        <v>107</v>
      </c>
      <c r="D163" s="99">
        <f>D161+7</f>
        <v>46093</v>
      </c>
      <c r="E163" s="11" t="s">
        <v>139</v>
      </c>
      <c r="F163" s="11" t="s">
        <v>140</v>
      </c>
      <c r="G163" s="11" t="s">
        <v>43</v>
      </c>
      <c r="H163" s="11" t="s">
        <v>149</v>
      </c>
      <c r="K163" s="11" t="s">
        <v>150</v>
      </c>
      <c r="M163" t="s">
        <v>110</v>
      </c>
    </row>
  </sheetData>
  <autoFilter ref="A1:R163" xr:uid="{00000000-0009-0000-0000-00001A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S224"/>
  <sheetViews>
    <sheetView zoomScale="85" zoomScaleNormal="85" workbookViewId="0">
      <selection activeCell="G6" sqref="G6"/>
    </sheetView>
  </sheetViews>
  <sheetFormatPr defaultColWidth="9.453125" defaultRowHeight="13" outlineLevelCol="1" x14ac:dyDescent="0.3"/>
  <cols>
    <col min="1" max="1" width="10.54296875" style="214" bestFit="1" customWidth="1"/>
    <col min="2" max="2" width="33.54296875" style="208" bestFit="1" customWidth="1"/>
    <col min="3" max="3" width="3.54296875" style="208" customWidth="1"/>
    <col min="4" max="4" width="1.54296875" style="208" customWidth="1"/>
    <col min="5" max="5" width="3.54296875" style="208" customWidth="1"/>
    <col min="6" max="6" width="33.54296875" style="208" bestFit="1" customWidth="1"/>
    <col min="7" max="7" width="133.1796875" style="208" customWidth="1"/>
    <col min="8" max="8" width="9.453125" style="208"/>
    <col min="9" max="9" width="15.54296875" style="208" hidden="1" customWidth="1" outlineLevel="1"/>
    <col min="10" max="10" width="14.54296875" style="208" hidden="1" customWidth="1" outlineLevel="1"/>
    <col min="11" max="12" width="15.54296875" style="208" hidden="1" customWidth="1" outlineLevel="1"/>
    <col min="13" max="13" width="13.54296875" style="208" hidden="1" customWidth="1" outlineLevel="1"/>
    <col min="14" max="14" width="15.54296875" style="208" hidden="1" customWidth="1" outlineLevel="1"/>
    <col min="15" max="17" width="3.54296875" style="208" hidden="1" customWidth="1" outlineLevel="1"/>
    <col min="18" max="18" width="15.54296875" style="208" hidden="1" customWidth="1" outlineLevel="1"/>
    <col min="19" max="19" width="8.453125" style="208" customWidth="1" collapsed="1"/>
    <col min="20" max="21" width="9.453125" style="208"/>
    <col min="22" max="22" width="16.1796875" style="208" bestFit="1" customWidth="1"/>
    <col min="23" max="25" width="9.453125" style="208"/>
    <col min="26" max="26" width="16.1796875" style="208" bestFit="1" customWidth="1"/>
    <col min="27" max="16384" width="9.453125" style="208"/>
  </cols>
  <sheetData>
    <row r="1" spans="1:18" ht="33" customHeight="1" x14ac:dyDescent="0.5">
      <c r="A1" s="237"/>
      <c r="B1" s="238"/>
      <c r="C1" s="238"/>
      <c r="D1" s="238"/>
      <c r="E1" s="238"/>
      <c r="F1" s="238"/>
      <c r="G1" s="239"/>
      <c r="H1" s="207"/>
    </row>
    <row r="2" spans="1:18" ht="20.149999999999999" customHeight="1" x14ac:dyDescent="0.45">
      <c r="A2" s="240" t="s">
        <v>151</v>
      </c>
      <c r="B2" s="241"/>
      <c r="C2" s="241"/>
      <c r="D2" s="241"/>
      <c r="E2" s="241"/>
      <c r="F2" s="241"/>
      <c r="G2" s="242"/>
      <c r="H2" s="209"/>
      <c r="I2" s="210" t="s">
        <v>152</v>
      </c>
      <c r="J2" s="210" t="s">
        <v>53</v>
      </c>
      <c r="K2" s="210" t="s">
        <v>53</v>
      </c>
      <c r="L2" s="210" t="s">
        <v>153</v>
      </c>
      <c r="M2" s="210" t="s">
        <v>154</v>
      </c>
    </row>
    <row r="3" spans="1:18" ht="20.149999999999999" customHeight="1" x14ac:dyDescent="0.3">
      <c r="A3" s="219">
        <v>45904</v>
      </c>
      <c r="B3" s="233" t="s">
        <v>108</v>
      </c>
      <c r="C3" s="234"/>
      <c r="D3" s="234"/>
      <c r="E3" s="234"/>
      <c r="F3" s="235"/>
      <c r="G3" s="1" t="s">
        <v>155</v>
      </c>
      <c r="H3" s="211"/>
      <c r="M3" s="208" t="s">
        <v>110</v>
      </c>
    </row>
    <row r="4" spans="1:18" ht="20.149999999999999" customHeight="1" x14ac:dyDescent="0.3">
      <c r="A4" s="100" t="s">
        <v>109</v>
      </c>
      <c r="B4" s="96" t="str">
        <f>Data!B2</f>
        <v>Burnham RBL</v>
      </c>
      <c r="C4" s="220">
        <v>9</v>
      </c>
      <c r="D4" s="221" t="s">
        <v>156</v>
      </c>
      <c r="E4" s="222">
        <v>3</v>
      </c>
      <c r="F4" s="96" t="str">
        <f>Data!B9</f>
        <v>The Royal Arrows</v>
      </c>
      <c r="G4" s="29" t="s">
        <v>157</v>
      </c>
      <c r="I4" s="208" t="str" cm="1">
        <f t="array" ref="I4">_xlfn.IFS(ISBLANK(C4)," ",C4&gt;E4,B4,C4=E4," ", C4&lt;E4, F4)</f>
        <v>Burnham RBL</v>
      </c>
      <c r="J4" s="208" t="str" cm="1">
        <f t="array" ref="J4">_xlfn.IFS(ISBLANK(C4)," ",C4=E4,B4,C4&gt;E4," ",C4&lt;E4," ")</f>
        <v xml:space="preserve"> </v>
      </c>
      <c r="K4" s="208" t="str" cm="1">
        <f t="array" ref="K4">_xlfn.IFS(ISBLANK(C4)," ",C4=E4,F4,C4&gt;E4," ",C4&lt;E4," ")</f>
        <v xml:space="preserve"> </v>
      </c>
      <c r="L4" s="208" t="str" cm="1">
        <f t="array" ref="L4">_xlfn.IFS(ISBLANK(C4)," ",C4&gt;E4,F4,C4=E4," ", C4&lt;E4, B4)</f>
        <v>The Royal Arrows</v>
      </c>
      <c r="M4" s="208" t="s">
        <v>158</v>
      </c>
      <c r="N4" s="212" t="str">
        <f t="shared" ref="N4:R7" si="0">B4</f>
        <v>Burnham RBL</v>
      </c>
      <c r="O4" s="212">
        <f t="shared" si="0"/>
        <v>9</v>
      </c>
      <c r="P4" s="212" t="str">
        <f t="shared" si="0"/>
        <v>-</v>
      </c>
      <c r="Q4" s="212">
        <f t="shared" si="0"/>
        <v>3</v>
      </c>
      <c r="R4" s="212" t="str">
        <f t="shared" si="0"/>
        <v>The Royal Arrows</v>
      </c>
    </row>
    <row r="5" spans="1:18" ht="20.149999999999999" customHeight="1" x14ac:dyDescent="0.3">
      <c r="A5" s="219"/>
      <c r="B5" s="96" t="str">
        <f>Data!B3</f>
        <v>Chalvey Dukes</v>
      </c>
      <c r="C5" s="220">
        <v>11</v>
      </c>
      <c r="D5" s="221" t="s">
        <v>156</v>
      </c>
      <c r="E5" s="222">
        <v>1</v>
      </c>
      <c r="F5" s="96" t="str">
        <f>Data!B8</f>
        <v>Stoke Poges VC</v>
      </c>
      <c r="G5" s="29" t="s">
        <v>159</v>
      </c>
      <c r="I5" s="208" t="str" cm="1">
        <f t="array" ref="I5">_xlfn.IFS(ISBLANK(C5)," ",C5&gt;E5,B5,C5=E5," ", C5&lt;E5, F5)</f>
        <v>Chalvey Dukes</v>
      </c>
      <c r="J5" s="208" t="str" cm="1">
        <f t="array" ref="J5">_xlfn.IFS(ISBLANK(C5)," ",C5=E5,B5,C5&gt;E5," ",C5&lt;E5," ")</f>
        <v xml:space="preserve"> </v>
      </c>
      <c r="K5" s="208" t="str" cm="1">
        <f t="array" ref="K5">_xlfn.IFS(ISBLANK(C5)," ",C5=E5,F5,C5&gt;E5," ",C5&lt;E5," ")</f>
        <v xml:space="preserve"> </v>
      </c>
      <c r="L5" s="208" t="str" cm="1">
        <f t="array" ref="L5">_xlfn.IFS(ISBLANK(C5)," ",C5&gt;E5,F5,C5=E5," ", C5&lt;E5, B5)</f>
        <v>Stoke Poges VC</v>
      </c>
      <c r="M5" s="208" t="s">
        <v>158</v>
      </c>
      <c r="N5" s="212" t="str">
        <f t="shared" si="0"/>
        <v>Chalvey Dukes</v>
      </c>
      <c r="O5" s="212">
        <f t="shared" si="0"/>
        <v>11</v>
      </c>
      <c r="P5" s="212" t="str">
        <f t="shared" si="0"/>
        <v>-</v>
      </c>
      <c r="Q5" s="212">
        <f t="shared" si="0"/>
        <v>1</v>
      </c>
      <c r="R5" s="212" t="str">
        <f t="shared" si="0"/>
        <v>Stoke Poges VC</v>
      </c>
    </row>
    <row r="6" spans="1:18" ht="20.149999999999999" customHeight="1" x14ac:dyDescent="0.3">
      <c r="A6" s="100"/>
      <c r="B6" s="96" t="str">
        <f>Data!B4</f>
        <v>NWCA Nomads</v>
      </c>
      <c r="C6" s="220">
        <v>4</v>
      </c>
      <c r="D6" s="221" t="s">
        <v>156</v>
      </c>
      <c r="E6" s="222">
        <v>8</v>
      </c>
      <c r="F6" s="96" t="str">
        <f>Data!B7</f>
        <v>Old Windsor WMC</v>
      </c>
      <c r="G6" s="29"/>
      <c r="I6" s="208" t="str" cm="1">
        <f t="array" ref="I6">_xlfn.IFS(ISBLANK(C6)," ",C6&gt;E6,B6,C6=E6," ", C6&lt;E6, F6)</f>
        <v>Old Windsor WMC</v>
      </c>
      <c r="J6" s="208" t="str" cm="1">
        <f t="array" ref="J6">_xlfn.IFS(ISBLANK(C6)," ",C6=E6,B6,C6&gt;E6," ",C6&lt;E6," ")</f>
        <v xml:space="preserve"> </v>
      </c>
      <c r="K6" s="208" t="str" cm="1">
        <f t="array" ref="K6">_xlfn.IFS(ISBLANK(C6)," ",C6=E6,F6,C6&gt;E6," ",C6&lt;E6," ")</f>
        <v xml:space="preserve"> </v>
      </c>
      <c r="L6" s="208" t="str" cm="1">
        <f t="array" ref="L6">_xlfn.IFS(ISBLANK(C6)," ",C6&gt;E6,F6,C6=E6," ", C6&lt;E6, B6)</f>
        <v>NWCA Nomads</v>
      </c>
      <c r="M6" s="208" t="s">
        <v>158</v>
      </c>
      <c r="N6" s="212" t="str">
        <f t="shared" si="0"/>
        <v>NWCA Nomads</v>
      </c>
      <c r="O6" s="212">
        <f t="shared" si="0"/>
        <v>4</v>
      </c>
      <c r="P6" s="212" t="str">
        <f t="shared" si="0"/>
        <v>-</v>
      </c>
      <c r="Q6" s="212">
        <f t="shared" si="0"/>
        <v>8</v>
      </c>
      <c r="R6" s="212" t="str">
        <f t="shared" si="0"/>
        <v>Old Windsor WMC</v>
      </c>
    </row>
    <row r="7" spans="1:18" ht="20.149999999999999" customHeight="1" x14ac:dyDescent="0.3">
      <c r="A7" s="100"/>
      <c r="B7" s="96" t="str">
        <f>Data!B5</f>
        <v>Stoke Poges Darts</v>
      </c>
      <c r="C7" s="220">
        <v>7</v>
      </c>
      <c r="D7" s="221" t="s">
        <v>156</v>
      </c>
      <c r="E7" s="222">
        <v>5</v>
      </c>
      <c r="F7" s="96" t="str">
        <f>Data!B6</f>
        <v>Shamrocks A</v>
      </c>
      <c r="G7" s="29"/>
      <c r="I7" s="208" t="str" cm="1">
        <f t="array" ref="I7">_xlfn.IFS(ISBLANK(C7)," ",C7&gt;E7,B7,C7=E7," ", C7&lt;E7, F7)</f>
        <v>Stoke Poges Darts</v>
      </c>
      <c r="J7" s="208" t="str" cm="1">
        <f t="array" ref="J7">_xlfn.IFS(ISBLANK(C7)," ",C7=E7,B7,C7&gt;E7," ",C7&lt;E7," ")</f>
        <v xml:space="preserve"> </v>
      </c>
      <c r="K7" s="208" t="str" cm="1">
        <f t="array" ref="K7">_xlfn.IFS(ISBLANK(C7)," ",C7=E7,F7,C7&gt;E7," ",C7&lt;E7," ")</f>
        <v xml:space="preserve"> </v>
      </c>
      <c r="L7" s="208" t="str" cm="1">
        <f t="array" ref="L7">_xlfn.IFS(ISBLANK(C7)," ",C7&gt;E7,F7,C7=E7," ", C7&lt;E7, B7)</f>
        <v>Shamrocks A</v>
      </c>
      <c r="M7" s="208" t="s">
        <v>158</v>
      </c>
      <c r="N7" s="212" t="str">
        <f t="shared" si="0"/>
        <v>Stoke Poges Darts</v>
      </c>
      <c r="O7" s="212">
        <f t="shared" si="0"/>
        <v>7</v>
      </c>
      <c r="P7" s="212" t="str">
        <f t="shared" si="0"/>
        <v>-</v>
      </c>
      <c r="Q7" s="212">
        <f t="shared" si="0"/>
        <v>5</v>
      </c>
      <c r="R7" s="212" t="str">
        <f t="shared" si="0"/>
        <v>Shamrocks A</v>
      </c>
    </row>
    <row r="8" spans="1:18" ht="20.149999999999999" customHeight="1" x14ac:dyDescent="0.3">
      <c r="A8" s="100"/>
      <c r="B8" s="233" t="s">
        <v>66</v>
      </c>
      <c r="C8" s="234"/>
      <c r="D8" s="234"/>
      <c r="E8" s="234"/>
      <c r="F8" s="235"/>
      <c r="G8" s="29"/>
      <c r="M8" s="208" t="s">
        <v>110</v>
      </c>
    </row>
    <row r="9" spans="1:18" ht="20.149999999999999" customHeight="1" x14ac:dyDescent="0.3">
      <c r="A9" s="100"/>
      <c r="B9" s="96" t="str">
        <f>Data!B11</f>
        <v>Burnham Nomads</v>
      </c>
      <c r="C9" s="220">
        <v>5</v>
      </c>
      <c r="D9" s="221" t="s">
        <v>156</v>
      </c>
      <c r="E9" s="222">
        <v>7</v>
      </c>
      <c r="F9" s="96" t="str">
        <f>Data!B18</f>
        <v>The Holly Tree</v>
      </c>
      <c r="G9" s="29"/>
      <c r="I9" s="208" t="str" cm="1">
        <f t="array" ref="I9">_xlfn.IFS(ISBLANK(C9)," ",C9&gt;E9,B9,C9=E9," ", C9&lt;E9, F9)</f>
        <v>The Holly Tree</v>
      </c>
      <c r="J9" s="208" t="str" cm="1">
        <f t="array" ref="J9">_xlfn.IFS(ISBLANK(C9)," ",C9=E9,B9,C9&gt;E9," ",C9&lt;E9," ")</f>
        <v xml:space="preserve"> </v>
      </c>
      <c r="K9" s="208" t="str" cm="1">
        <f t="array" ref="K9">_xlfn.IFS(ISBLANK(C9)," ",C9=E9,F9,C9&gt;E9," ",C9&lt;E9," ")</f>
        <v xml:space="preserve"> </v>
      </c>
      <c r="L9" s="208" t="str" cm="1">
        <f t="array" ref="L9">_xlfn.IFS(ISBLANK(C9)," ",C9&gt;E9,F9,C9=E9," ", C9&lt;E9, B9)</f>
        <v>Burnham Nomads</v>
      </c>
      <c r="M9" s="208" t="s">
        <v>158</v>
      </c>
      <c r="N9" s="212" t="str">
        <f t="shared" ref="N9:R12" si="1">B9</f>
        <v>Burnham Nomads</v>
      </c>
      <c r="O9" s="212">
        <f t="shared" si="1"/>
        <v>5</v>
      </c>
      <c r="P9" s="212" t="str">
        <f t="shared" si="1"/>
        <v>-</v>
      </c>
      <c r="Q9" s="212">
        <f t="shared" si="1"/>
        <v>7</v>
      </c>
      <c r="R9" s="212" t="str">
        <f t="shared" si="1"/>
        <v>The Holly Tree</v>
      </c>
    </row>
    <row r="10" spans="1:18" ht="20.149999999999999" customHeight="1" x14ac:dyDescent="0.3">
      <c r="A10" s="100"/>
      <c r="B10" s="96" t="str">
        <f>Data!B12</f>
        <v>Shamrocks B</v>
      </c>
      <c r="C10" s="220">
        <v>9</v>
      </c>
      <c r="D10" s="221" t="s">
        <v>156</v>
      </c>
      <c r="E10" s="222">
        <v>3</v>
      </c>
      <c r="F10" s="96" t="str">
        <f>Data!B17</f>
        <v>The Victoria</v>
      </c>
      <c r="G10" s="29"/>
      <c r="I10" s="208" t="str" cm="1">
        <f t="array" ref="I10">_xlfn.IFS(ISBLANK(C10)," ",C10&gt;E10,B10,C10=E10," ", C10&lt;E10, F10)</f>
        <v>Shamrocks B</v>
      </c>
      <c r="J10" s="208" t="str" cm="1">
        <f t="array" ref="J10">_xlfn.IFS(ISBLANK(C10)," ",C10=E10,B10,C10&gt;E10," ",C10&lt;E10," ")</f>
        <v xml:space="preserve"> </v>
      </c>
      <c r="K10" s="208" t="str" cm="1">
        <f t="array" ref="K10">_xlfn.IFS(ISBLANK(C10)," ",C10=E10,F10,C10&gt;E10," ",C10&lt;E10," ")</f>
        <v xml:space="preserve"> </v>
      </c>
      <c r="L10" s="208" t="str" cm="1">
        <f t="array" ref="L10">_xlfn.IFS(ISBLANK(C10)," ",C10&gt;E10,F10,C10=E10," ", C10&lt;E10, B10)</f>
        <v>The Victoria</v>
      </c>
      <c r="M10" s="208" t="s">
        <v>158</v>
      </c>
      <c r="N10" s="212" t="str">
        <f t="shared" si="1"/>
        <v>Shamrocks B</v>
      </c>
      <c r="O10" s="212">
        <f t="shared" si="1"/>
        <v>9</v>
      </c>
      <c r="P10" s="212" t="str">
        <f t="shared" si="1"/>
        <v>-</v>
      </c>
      <c r="Q10" s="212">
        <f t="shared" si="1"/>
        <v>3</v>
      </c>
      <c r="R10" s="212" t="str">
        <f t="shared" si="1"/>
        <v>The Victoria</v>
      </c>
    </row>
    <row r="11" spans="1:18" ht="20.149999999999999" customHeight="1" x14ac:dyDescent="0.3">
      <c r="A11" s="100"/>
      <c r="B11" s="96" t="str">
        <f>Data!B13</f>
        <v>Iver RBL</v>
      </c>
      <c r="C11" s="226"/>
      <c r="D11" s="221" t="s">
        <v>156</v>
      </c>
      <c r="E11" s="227"/>
      <c r="F11" s="96" t="str">
        <f>Data!B16</f>
        <v>NWCA Darts</v>
      </c>
      <c r="G11" s="29" t="s">
        <v>160</v>
      </c>
      <c r="I11" s="208" t="str" cm="1">
        <f t="array" ref="I11">_xlfn.IFS(ISBLANK(C11)," ",C11&gt;E11,B11,C11=E11," ", C11&lt;E11, F11)</f>
        <v xml:space="preserve"> </v>
      </c>
      <c r="J11" s="208" t="str" cm="1">
        <f t="array" ref="J11">_xlfn.IFS(ISBLANK(C11)," ",C11=E11,B11,C11&gt;E11," ",C11&lt;E11," ")</f>
        <v xml:space="preserve"> </v>
      </c>
      <c r="K11" s="208" t="str" cm="1">
        <f t="array" ref="K11">_xlfn.IFS(ISBLANK(C11)," ",C11=E11,F11,C11&gt;E11," ",C11&lt;E11," ")</f>
        <v xml:space="preserve"> </v>
      </c>
      <c r="L11" s="208" t="str" cm="1">
        <f t="array" ref="L11">_xlfn.IFS(ISBLANK(C11)," ",C11&gt;E11,F11,C11=E11," ", C11&lt;E11, B11)</f>
        <v xml:space="preserve"> </v>
      </c>
      <c r="M11" s="208" t="s">
        <v>158</v>
      </c>
      <c r="N11" s="212" t="str">
        <f t="shared" si="1"/>
        <v>Iver RBL</v>
      </c>
      <c r="O11" s="212">
        <f t="shared" si="1"/>
        <v>0</v>
      </c>
      <c r="P11" s="212" t="str">
        <f t="shared" si="1"/>
        <v>-</v>
      </c>
      <c r="Q11" s="212">
        <f t="shared" si="1"/>
        <v>0</v>
      </c>
      <c r="R11" s="212" t="str">
        <f t="shared" si="1"/>
        <v>NWCA Darts</v>
      </c>
    </row>
    <row r="12" spans="1:18" ht="20.149999999999999" customHeight="1" x14ac:dyDescent="0.3">
      <c r="A12" s="100"/>
      <c r="B12" s="96" t="str">
        <f>Data!B14</f>
        <v>No Game</v>
      </c>
      <c r="C12" s="220"/>
      <c r="D12" s="221" t="s">
        <v>156</v>
      </c>
      <c r="E12" s="222"/>
      <c r="F12" s="96" t="str">
        <f>Data!B15</f>
        <v>The Acre</v>
      </c>
      <c r="G12" s="29"/>
      <c r="I12" s="208" t="str" cm="1">
        <f t="array" ref="I12">_xlfn.IFS(ISBLANK(C12)," ",C12&gt;E12,B12,C12=E12," ", C12&lt;E12, F12)</f>
        <v xml:space="preserve"> </v>
      </c>
      <c r="J12" s="208" t="str" cm="1">
        <f t="array" ref="J12">_xlfn.IFS(ISBLANK(C12)," ",C12=E12,B12,C12&gt;E12," ",C12&lt;E12," ")</f>
        <v xml:space="preserve"> </v>
      </c>
      <c r="K12" s="208" t="str" cm="1">
        <f t="array" ref="K12">_xlfn.IFS(ISBLANK(C12)," ",C12=E12,F12,C12&gt;E12," ",C12&lt;E12," ")</f>
        <v xml:space="preserve"> </v>
      </c>
      <c r="L12" s="208" t="str" cm="1">
        <f t="array" ref="L12">_xlfn.IFS(ISBLANK(C12)," ",C12&gt;E12,F12,C12=E12," ", C12&lt;E12, B12)</f>
        <v xml:space="preserve"> </v>
      </c>
      <c r="M12" s="208" t="s">
        <v>158</v>
      </c>
      <c r="N12" s="212" t="str">
        <f t="shared" si="1"/>
        <v>No Game</v>
      </c>
      <c r="O12" s="212">
        <f t="shared" si="1"/>
        <v>0</v>
      </c>
      <c r="P12" s="212" t="str">
        <f t="shared" si="1"/>
        <v>-</v>
      </c>
      <c r="Q12" s="212">
        <f t="shared" si="1"/>
        <v>0</v>
      </c>
      <c r="R12" s="212" t="str">
        <f t="shared" si="1"/>
        <v>The Acre</v>
      </c>
    </row>
    <row r="13" spans="1:18" ht="20.149999999999999" customHeight="1" x14ac:dyDescent="0.3">
      <c r="A13" s="219">
        <f>A3+7</f>
        <v>45911</v>
      </c>
      <c r="B13" s="233" t="s">
        <v>108</v>
      </c>
      <c r="C13" s="234"/>
      <c r="D13" s="234"/>
      <c r="E13" s="234"/>
      <c r="F13" s="235"/>
      <c r="G13" s="1" t="s">
        <v>155</v>
      </c>
      <c r="M13" s="208" t="s">
        <v>110</v>
      </c>
    </row>
    <row r="14" spans="1:18" ht="20.149999999999999" customHeight="1" x14ac:dyDescent="0.3">
      <c r="A14" s="100" t="s">
        <v>112</v>
      </c>
      <c r="B14" s="96" t="str">
        <f>Data!B8</f>
        <v>Stoke Poges VC</v>
      </c>
      <c r="C14" s="220"/>
      <c r="D14" s="221" t="s">
        <v>156</v>
      </c>
      <c r="E14" s="222"/>
      <c r="F14" s="96" t="str">
        <f>Data!B2</f>
        <v>Burnham RBL</v>
      </c>
      <c r="G14" s="29"/>
      <c r="I14" s="208" t="str" cm="1">
        <f t="array" ref="I14">_xlfn.IFS(ISBLANK(C14)," ",C14&gt;E14,B14,C14=E14," ", C14&lt;E14, F14)</f>
        <v xml:space="preserve"> </v>
      </c>
      <c r="J14" s="208" t="str" cm="1">
        <f t="array" ref="J14">_xlfn.IFS(ISBLANK(C14)," ",C14=E14,B14,C14&gt;E14," ",C14&lt;E14," ")</f>
        <v xml:space="preserve"> </v>
      </c>
      <c r="K14" s="208" t="str" cm="1">
        <f t="array" ref="K14">_xlfn.IFS(ISBLANK(C14)," ",C14=E14,F14,C14&gt;E14," ",C14&lt;E14," ")</f>
        <v xml:space="preserve"> </v>
      </c>
      <c r="L14" s="208" t="str" cm="1">
        <f t="array" ref="L14">_xlfn.IFS(ISBLANK(C14)," ",C14&gt;E14,F14,C14=E14," ", C14&lt;E14, B14)</f>
        <v xml:space="preserve"> </v>
      </c>
      <c r="M14" s="208" t="s">
        <v>158</v>
      </c>
      <c r="N14" s="212" t="str">
        <f t="shared" ref="N14:R17" si="2">B14</f>
        <v>Stoke Poges VC</v>
      </c>
      <c r="O14" s="212">
        <f t="shared" si="2"/>
        <v>0</v>
      </c>
      <c r="P14" s="212" t="str">
        <f t="shared" si="2"/>
        <v>-</v>
      </c>
      <c r="Q14" s="212">
        <f t="shared" si="2"/>
        <v>0</v>
      </c>
      <c r="R14" s="212" t="str">
        <f t="shared" si="2"/>
        <v>Burnham RBL</v>
      </c>
    </row>
    <row r="15" spans="1:18" ht="20.149999999999999" customHeight="1" x14ac:dyDescent="0.3">
      <c r="A15" s="100"/>
      <c r="B15" s="96" t="str">
        <f>Data!B7</f>
        <v>Old Windsor WMC</v>
      </c>
      <c r="C15" s="220"/>
      <c r="D15" s="221" t="s">
        <v>156</v>
      </c>
      <c r="E15" s="222"/>
      <c r="F15" s="96" t="str">
        <f>Data!B3</f>
        <v>Chalvey Dukes</v>
      </c>
      <c r="G15" s="29"/>
      <c r="I15" s="208" t="str" cm="1">
        <f t="array" ref="I15">_xlfn.IFS(ISBLANK(C15)," ",C15&gt;E15,B15,C15=E15," ", C15&lt;E15, F15)</f>
        <v xml:space="preserve"> </v>
      </c>
      <c r="J15" s="208" t="str" cm="1">
        <f t="array" ref="J15">_xlfn.IFS(ISBLANK(C15)," ",C15=E15,B15,C15&gt;E15," ",C15&lt;E15," ")</f>
        <v xml:space="preserve"> </v>
      </c>
      <c r="K15" s="208" t="str" cm="1">
        <f t="array" ref="K15">_xlfn.IFS(ISBLANK(C15)," ",C15=E15,F15,C15&gt;E15," ",C15&lt;E15," ")</f>
        <v xml:space="preserve"> </v>
      </c>
      <c r="L15" s="208" t="str" cm="1">
        <f t="array" ref="L15">_xlfn.IFS(ISBLANK(C15)," ",C15&gt;E15,F15,C15=E15," ", C15&lt;E15, B15)</f>
        <v xml:space="preserve"> </v>
      </c>
      <c r="M15" s="208" t="s">
        <v>158</v>
      </c>
      <c r="N15" s="212" t="str">
        <f t="shared" si="2"/>
        <v>Old Windsor WMC</v>
      </c>
      <c r="O15" s="212">
        <f t="shared" si="2"/>
        <v>0</v>
      </c>
      <c r="P15" s="212" t="str">
        <f t="shared" si="2"/>
        <v>-</v>
      </c>
      <c r="Q15" s="212">
        <f t="shared" si="2"/>
        <v>0</v>
      </c>
      <c r="R15" s="212" t="str">
        <f t="shared" si="2"/>
        <v>Chalvey Dukes</v>
      </c>
    </row>
    <row r="16" spans="1:18" ht="20.149999999999999" customHeight="1" x14ac:dyDescent="0.3">
      <c r="A16" s="100"/>
      <c r="B16" s="96" t="str">
        <f>Data!B6</f>
        <v>Shamrocks A</v>
      </c>
      <c r="C16" s="220"/>
      <c r="D16" s="221" t="s">
        <v>156</v>
      </c>
      <c r="E16" s="222"/>
      <c r="F16" s="96" t="str">
        <f>Data!B4</f>
        <v>NWCA Nomads</v>
      </c>
      <c r="G16" s="29"/>
      <c r="I16" s="208" t="str" cm="1">
        <f t="array" ref="I16">_xlfn.IFS(ISBLANK(C16)," ",C16&gt;E16,B16,C16=E16," ", C16&lt;E16, F16)</f>
        <v xml:space="preserve"> </v>
      </c>
      <c r="J16" s="208" t="str" cm="1">
        <f t="array" ref="J16">_xlfn.IFS(ISBLANK(C16)," ",C16=E16,B16,C16&gt;E16," ",C16&lt;E16," ")</f>
        <v xml:space="preserve"> </v>
      </c>
      <c r="K16" s="208" t="str" cm="1">
        <f t="array" ref="K16">_xlfn.IFS(ISBLANK(C16)," ",C16=E16,F16,C16&gt;E16," ",C16&lt;E16," ")</f>
        <v xml:space="preserve"> </v>
      </c>
      <c r="L16" s="208" t="str" cm="1">
        <f t="array" ref="L16">_xlfn.IFS(ISBLANK(C16)," ",C16&gt;E16,F16,C16=E16," ", C16&lt;E16, B16)</f>
        <v xml:space="preserve"> </v>
      </c>
      <c r="M16" s="208" t="s">
        <v>158</v>
      </c>
      <c r="N16" s="212" t="str">
        <f t="shared" si="2"/>
        <v>Shamrocks A</v>
      </c>
      <c r="O16" s="212">
        <f t="shared" si="2"/>
        <v>0</v>
      </c>
      <c r="P16" s="212" t="str">
        <f t="shared" si="2"/>
        <v>-</v>
      </c>
      <c r="Q16" s="212">
        <f t="shared" si="2"/>
        <v>0</v>
      </c>
      <c r="R16" s="212" t="str">
        <f t="shared" si="2"/>
        <v>NWCA Nomads</v>
      </c>
    </row>
    <row r="17" spans="1:18" ht="20.149999999999999" customHeight="1" x14ac:dyDescent="0.3">
      <c r="A17" s="100"/>
      <c r="B17" s="96" t="str">
        <f>Data!B9</f>
        <v>The Royal Arrows</v>
      </c>
      <c r="C17" s="220"/>
      <c r="D17" s="221" t="s">
        <v>156</v>
      </c>
      <c r="E17" s="222"/>
      <c r="F17" s="96" t="str">
        <f>Data!B5</f>
        <v>Stoke Poges Darts</v>
      </c>
      <c r="G17" s="29"/>
      <c r="I17" s="208" t="str" cm="1">
        <f t="array" ref="I17">_xlfn.IFS(ISBLANK(C17)," ",C17&gt;E17,B17,C17=E17," ", C17&lt;E17, F17)</f>
        <v xml:space="preserve"> </v>
      </c>
      <c r="J17" s="208" t="str" cm="1">
        <f t="array" ref="J17">_xlfn.IFS(ISBLANK(C17)," ",C17=E17,B17,C17&gt;E17," ",C17&lt;E17," ")</f>
        <v xml:space="preserve"> </v>
      </c>
      <c r="K17" s="208" t="str" cm="1">
        <f t="array" ref="K17">_xlfn.IFS(ISBLANK(C17)," ",C17=E17,F17,C17&gt;E17," ",C17&lt;E17," ")</f>
        <v xml:space="preserve"> </v>
      </c>
      <c r="L17" s="208" t="str" cm="1">
        <f t="array" ref="L17">_xlfn.IFS(ISBLANK(C17)," ",C17&gt;E17,F17,C17=E17," ", C17&lt;E17, B17)</f>
        <v xml:space="preserve"> </v>
      </c>
      <c r="M17" s="208" t="s">
        <v>158</v>
      </c>
      <c r="N17" s="212" t="str">
        <f t="shared" si="2"/>
        <v>The Royal Arrows</v>
      </c>
      <c r="O17" s="212">
        <f t="shared" si="2"/>
        <v>0</v>
      </c>
      <c r="P17" s="212" t="str">
        <f t="shared" si="2"/>
        <v>-</v>
      </c>
      <c r="Q17" s="212">
        <f t="shared" si="2"/>
        <v>0</v>
      </c>
      <c r="R17" s="212" t="str">
        <f t="shared" si="2"/>
        <v>Stoke Poges Darts</v>
      </c>
    </row>
    <row r="18" spans="1:18" ht="20.149999999999999" customHeight="1" x14ac:dyDescent="0.3">
      <c r="A18" s="100"/>
      <c r="B18" s="233" t="s">
        <v>66</v>
      </c>
      <c r="C18" s="234"/>
      <c r="D18" s="234"/>
      <c r="E18" s="234"/>
      <c r="F18" s="235"/>
      <c r="G18" s="29"/>
      <c r="M18" s="208" t="s">
        <v>110</v>
      </c>
    </row>
    <row r="19" spans="1:18" ht="20.149999999999999" customHeight="1" x14ac:dyDescent="0.3">
      <c r="A19" s="100"/>
      <c r="B19" s="96" t="str">
        <f>Data!B17</f>
        <v>The Victoria</v>
      </c>
      <c r="C19" s="220"/>
      <c r="D19" s="221" t="s">
        <v>156</v>
      </c>
      <c r="E19" s="222"/>
      <c r="F19" s="96" t="str">
        <f>Data!B11</f>
        <v>Burnham Nomads</v>
      </c>
      <c r="G19" s="29"/>
      <c r="I19" s="208" t="str" cm="1">
        <f t="array" ref="I19">_xlfn.IFS(ISBLANK(C19)," ",C19&gt;E19,B19,C19=E19," ", C19&lt;E19, F19)</f>
        <v xml:space="preserve"> </v>
      </c>
      <c r="J19" s="208" t="str" cm="1">
        <f t="array" ref="J19">_xlfn.IFS(ISBLANK(C19)," ",C19=E19,B19,C19&gt;E19," ",C19&lt;E19," ")</f>
        <v xml:space="preserve"> </v>
      </c>
      <c r="K19" s="208" t="str" cm="1">
        <f t="array" ref="K19">_xlfn.IFS(ISBLANK(C19)," ",C19=E19,F19,C19&gt;E19," ",C19&lt;E19," ")</f>
        <v xml:space="preserve"> </v>
      </c>
      <c r="L19" s="208" t="str" cm="1">
        <f t="array" ref="L19">_xlfn.IFS(ISBLANK(C19)," ",C19&gt;E19,F19,C19=E19," ", C19&lt;E19, B19)</f>
        <v xml:space="preserve"> </v>
      </c>
      <c r="M19" s="208" t="s">
        <v>158</v>
      </c>
      <c r="N19" s="212" t="str">
        <f t="shared" ref="N19:R22" si="3">B19</f>
        <v>The Victoria</v>
      </c>
      <c r="O19" s="212">
        <f t="shared" si="3"/>
        <v>0</v>
      </c>
      <c r="P19" s="212" t="str">
        <f t="shared" si="3"/>
        <v>-</v>
      </c>
      <c r="Q19" s="212">
        <f t="shared" si="3"/>
        <v>0</v>
      </c>
      <c r="R19" s="212" t="str">
        <f t="shared" si="3"/>
        <v>Burnham Nomads</v>
      </c>
    </row>
    <row r="20" spans="1:18" ht="20.149999999999999" customHeight="1" x14ac:dyDescent="0.3">
      <c r="A20" s="100"/>
      <c r="B20" s="96" t="str">
        <f>Data!B16</f>
        <v>NWCA Darts</v>
      </c>
      <c r="C20" s="220"/>
      <c r="D20" s="221" t="s">
        <v>156</v>
      </c>
      <c r="E20" s="222"/>
      <c r="F20" s="96" t="str">
        <f>Data!B12</f>
        <v>Shamrocks B</v>
      </c>
      <c r="G20" s="29"/>
      <c r="I20" s="208" t="str" cm="1">
        <f t="array" ref="I20">_xlfn.IFS(ISBLANK(C20)," ",C20&gt;E20,B20,C20=E20," ", C20&lt;E20, F20)</f>
        <v xml:space="preserve"> </v>
      </c>
      <c r="J20" s="208" t="str" cm="1">
        <f t="array" ref="J20">_xlfn.IFS(ISBLANK(C20)," ",C20=E20,B20,C20&gt;E20," ",C20&lt;E20," ")</f>
        <v xml:space="preserve"> </v>
      </c>
      <c r="K20" s="208" t="str" cm="1">
        <f t="array" ref="K20">_xlfn.IFS(ISBLANK(C20)," ",C20=E20,F20,C20&gt;E20," ",C20&lt;E20," ")</f>
        <v xml:space="preserve"> </v>
      </c>
      <c r="L20" s="208" t="str" cm="1">
        <f t="array" ref="L20">_xlfn.IFS(ISBLANK(C20)," ",C20&gt;E20,F20,C20=E20," ", C20&lt;E20, B20)</f>
        <v xml:space="preserve"> </v>
      </c>
      <c r="M20" s="208" t="s">
        <v>158</v>
      </c>
      <c r="N20" s="212" t="str">
        <f t="shared" si="3"/>
        <v>NWCA Darts</v>
      </c>
      <c r="O20" s="212">
        <f t="shared" si="3"/>
        <v>0</v>
      </c>
      <c r="P20" s="212" t="str">
        <f t="shared" si="3"/>
        <v>-</v>
      </c>
      <c r="Q20" s="212">
        <f t="shared" si="3"/>
        <v>0</v>
      </c>
      <c r="R20" s="212" t="str">
        <f t="shared" si="3"/>
        <v>Shamrocks B</v>
      </c>
    </row>
    <row r="21" spans="1:18" ht="20.149999999999999" customHeight="1" x14ac:dyDescent="0.3">
      <c r="A21" s="100"/>
      <c r="B21" s="96" t="str">
        <f>Data!B15</f>
        <v>The Acre</v>
      </c>
      <c r="C21" s="220"/>
      <c r="D21" s="221" t="s">
        <v>156</v>
      </c>
      <c r="E21" s="222"/>
      <c r="F21" s="96" t="str">
        <f>Data!B13</f>
        <v>Iver RBL</v>
      </c>
      <c r="G21" s="29"/>
      <c r="I21" s="208" t="str" cm="1">
        <f t="array" ref="I21">_xlfn.IFS(ISBLANK(C21)," ",C21&gt;E21,B21,C21=E21," ", C21&lt;E21, F21)</f>
        <v xml:space="preserve"> </v>
      </c>
      <c r="J21" s="208" t="str" cm="1">
        <f t="array" ref="J21">_xlfn.IFS(ISBLANK(C21)," ",C21=E21,B21,C21&gt;E21," ",C21&lt;E21," ")</f>
        <v xml:space="preserve"> </v>
      </c>
      <c r="K21" s="208" t="str" cm="1">
        <f t="array" ref="K21">_xlfn.IFS(ISBLANK(C21)," ",C21=E21,F21,C21&gt;E21," ",C21&lt;E21," ")</f>
        <v xml:space="preserve"> </v>
      </c>
      <c r="L21" s="208" t="str" cm="1">
        <f t="array" ref="L21">_xlfn.IFS(ISBLANK(C21)," ",C21&gt;E21,F21,C21=E21," ", C21&lt;E21, B21)</f>
        <v xml:space="preserve"> </v>
      </c>
      <c r="M21" s="208" t="s">
        <v>158</v>
      </c>
      <c r="N21" s="212" t="str">
        <f t="shared" si="3"/>
        <v>The Acre</v>
      </c>
      <c r="O21" s="212">
        <f t="shared" si="3"/>
        <v>0</v>
      </c>
      <c r="P21" s="212" t="str">
        <f t="shared" si="3"/>
        <v>-</v>
      </c>
      <c r="Q21" s="212">
        <f t="shared" si="3"/>
        <v>0</v>
      </c>
      <c r="R21" s="212" t="str">
        <f t="shared" si="3"/>
        <v>Iver RBL</v>
      </c>
    </row>
    <row r="22" spans="1:18" ht="20.149999999999999" customHeight="1" x14ac:dyDescent="0.3">
      <c r="A22" s="100"/>
      <c r="B22" s="96" t="str">
        <f>Data!B18</f>
        <v>The Holly Tree</v>
      </c>
      <c r="C22" s="220"/>
      <c r="D22" s="221" t="s">
        <v>156</v>
      </c>
      <c r="E22" s="222"/>
      <c r="F22" s="96" t="str">
        <f>Data!B14</f>
        <v>No Game</v>
      </c>
      <c r="G22" s="29"/>
      <c r="I22" s="208" t="str" cm="1">
        <f t="array" ref="I22">_xlfn.IFS(ISBLANK(C22)," ",C22&gt;E22,B22,C22=E22," ", C22&lt;E22, F22)</f>
        <v xml:space="preserve"> </v>
      </c>
      <c r="J22" s="208" t="str" cm="1">
        <f t="array" ref="J22">_xlfn.IFS(ISBLANK(C22)," ",C22=E22,B22,C22&gt;E22," ",C22&lt;E22," ")</f>
        <v xml:space="preserve"> </v>
      </c>
      <c r="K22" s="208" t="str" cm="1">
        <f t="array" ref="K22">_xlfn.IFS(ISBLANK(C22)," ",C22=E22,F22,C22&gt;E22," ",C22&lt;E22," ")</f>
        <v xml:space="preserve"> </v>
      </c>
      <c r="L22" s="208" t="str" cm="1">
        <f t="array" ref="L22">_xlfn.IFS(ISBLANK(C22)," ",C22&gt;E22,F22,C22=E22," ", C22&lt;E22, B22)</f>
        <v xml:space="preserve"> </v>
      </c>
      <c r="M22" s="208" t="s">
        <v>158</v>
      </c>
      <c r="N22" s="212" t="str">
        <f t="shared" si="3"/>
        <v>The Holly Tree</v>
      </c>
      <c r="O22" s="212">
        <f t="shared" si="3"/>
        <v>0</v>
      </c>
      <c r="P22" s="212" t="str">
        <f t="shared" si="3"/>
        <v>-</v>
      </c>
      <c r="Q22" s="212">
        <f t="shared" si="3"/>
        <v>0</v>
      </c>
      <c r="R22" s="212" t="str">
        <f t="shared" si="3"/>
        <v>No Game</v>
      </c>
    </row>
    <row r="23" spans="1:18" ht="20.149999999999999" customHeight="1" x14ac:dyDescent="0.3">
      <c r="A23" s="219">
        <f>A13+7</f>
        <v>45918</v>
      </c>
      <c r="B23" s="233" t="s">
        <v>161</v>
      </c>
      <c r="C23" s="234"/>
      <c r="D23" s="234"/>
      <c r="E23" s="234"/>
      <c r="F23" s="235"/>
      <c r="G23" s="1" t="s">
        <v>155</v>
      </c>
      <c r="M23" s="208" t="s">
        <v>110</v>
      </c>
    </row>
    <row r="24" spans="1:18" ht="20.149999999999999" customHeight="1" x14ac:dyDescent="0.3">
      <c r="A24" s="100"/>
      <c r="B24" s="96" t="str">
        <f>Data!B9</f>
        <v>The Royal Arrows</v>
      </c>
      <c r="C24" s="220"/>
      <c r="D24" s="221" t="s">
        <v>156</v>
      </c>
      <c r="E24" s="222"/>
      <c r="F24" s="96" t="str">
        <f>Data!B8</f>
        <v>Stoke Poges VC</v>
      </c>
      <c r="G24" s="29"/>
      <c r="M24" s="208" t="s">
        <v>110</v>
      </c>
    </row>
    <row r="25" spans="1:18" ht="20.149999999999999" customHeight="1" x14ac:dyDescent="0.3">
      <c r="A25" s="100"/>
      <c r="B25" s="96" t="str">
        <f>Data!B7</f>
        <v>Old Windsor WMC</v>
      </c>
      <c r="C25" s="220"/>
      <c r="D25" s="221" t="s">
        <v>156</v>
      </c>
      <c r="E25" s="222"/>
      <c r="F25" s="96" t="str">
        <f>Data!B6</f>
        <v>Shamrocks A</v>
      </c>
      <c r="G25" s="29"/>
      <c r="M25" s="208" t="s">
        <v>110</v>
      </c>
    </row>
    <row r="26" spans="1:18" ht="20.149999999999999" customHeight="1" x14ac:dyDescent="0.3">
      <c r="A26" s="100"/>
      <c r="B26" s="96" t="str">
        <f>Data!B5</f>
        <v>Stoke Poges Darts</v>
      </c>
      <c r="C26" s="220"/>
      <c r="D26" s="221" t="s">
        <v>156</v>
      </c>
      <c r="E26" s="222"/>
      <c r="F26" s="96" t="str">
        <f>Data!B3</f>
        <v>Chalvey Dukes</v>
      </c>
      <c r="G26" s="29"/>
      <c r="M26" s="208" t="s">
        <v>110</v>
      </c>
    </row>
    <row r="27" spans="1:18" ht="20.149999999999999" customHeight="1" x14ac:dyDescent="0.3">
      <c r="A27" s="100"/>
      <c r="B27" s="96" t="str">
        <f>Data!B4</f>
        <v>NWCA Nomads</v>
      </c>
      <c r="C27" s="220"/>
      <c r="D27" s="221" t="s">
        <v>156</v>
      </c>
      <c r="E27" s="222"/>
      <c r="F27" s="96" t="str">
        <f>Data!B2</f>
        <v>Burnham RBL</v>
      </c>
      <c r="G27" s="29"/>
      <c r="M27" s="208" t="s">
        <v>110</v>
      </c>
    </row>
    <row r="28" spans="1:18" ht="20.149999999999999" customHeight="1" x14ac:dyDescent="0.3">
      <c r="A28" s="100"/>
      <c r="B28" s="233" t="s">
        <v>162</v>
      </c>
      <c r="C28" s="234"/>
      <c r="D28" s="234"/>
      <c r="E28" s="234"/>
      <c r="F28" s="235"/>
      <c r="G28" s="29"/>
      <c r="M28" s="208" t="s">
        <v>110</v>
      </c>
    </row>
    <row r="29" spans="1:18" ht="20.149999999999999" customHeight="1" x14ac:dyDescent="0.3">
      <c r="A29" s="100"/>
      <c r="B29" s="96" t="str">
        <f>Data!B14</f>
        <v>No Game</v>
      </c>
      <c r="C29" s="220"/>
      <c r="D29" s="221" t="s">
        <v>156</v>
      </c>
      <c r="E29" s="222"/>
      <c r="F29" s="96" t="str">
        <f>Data!B11</f>
        <v>Burnham Nomads</v>
      </c>
      <c r="G29" s="29"/>
      <c r="M29" s="208" t="s">
        <v>110</v>
      </c>
    </row>
    <row r="30" spans="1:18" ht="20.149999999999999" customHeight="1" x14ac:dyDescent="0.3">
      <c r="A30" s="100"/>
      <c r="B30" s="96" t="str">
        <f>Data!B13</f>
        <v>Iver RBL</v>
      </c>
      <c r="C30" s="220"/>
      <c r="D30" s="221" t="s">
        <v>156</v>
      </c>
      <c r="E30" s="222"/>
      <c r="F30" s="96" t="str">
        <f>Data!B16</f>
        <v>NWCA Darts</v>
      </c>
      <c r="G30" s="29"/>
      <c r="M30" s="208" t="s">
        <v>110</v>
      </c>
    </row>
    <row r="31" spans="1:18" ht="20.149999999999999" customHeight="1" x14ac:dyDescent="0.3">
      <c r="A31" s="100"/>
      <c r="B31" s="96" t="str">
        <f>Data!B12</f>
        <v>Shamrocks B</v>
      </c>
      <c r="C31" s="220"/>
      <c r="D31" s="221" t="s">
        <v>156</v>
      </c>
      <c r="E31" s="222"/>
      <c r="F31" s="96" t="str">
        <f>Data!B17</f>
        <v>The Victoria</v>
      </c>
      <c r="G31" s="29"/>
      <c r="M31" s="208" t="s">
        <v>110</v>
      </c>
    </row>
    <row r="32" spans="1:18" ht="20.149999999999999" customHeight="1" x14ac:dyDescent="0.3">
      <c r="A32" s="100"/>
      <c r="B32" s="96" t="str">
        <f>Data!B18</f>
        <v>The Holly Tree</v>
      </c>
      <c r="C32" s="220"/>
      <c r="D32" s="221" t="s">
        <v>156</v>
      </c>
      <c r="E32" s="222"/>
      <c r="F32" s="96" t="str">
        <f>Data!B15</f>
        <v>The Acre</v>
      </c>
      <c r="G32" s="29"/>
      <c r="M32" s="208" t="s">
        <v>110</v>
      </c>
    </row>
    <row r="33" spans="1:18" ht="20.149999999999999" customHeight="1" x14ac:dyDescent="0.3">
      <c r="A33" s="219">
        <f>A23+7</f>
        <v>45925</v>
      </c>
      <c r="B33" s="233" t="s">
        <v>108</v>
      </c>
      <c r="C33" s="234"/>
      <c r="D33" s="234"/>
      <c r="E33" s="234"/>
      <c r="F33" s="235"/>
      <c r="G33" s="1" t="s">
        <v>155</v>
      </c>
      <c r="M33" s="208" t="s">
        <v>110</v>
      </c>
    </row>
    <row r="34" spans="1:18" ht="20.149999999999999" customHeight="1" x14ac:dyDescent="0.3">
      <c r="A34" s="100" t="s">
        <v>118</v>
      </c>
      <c r="B34" s="96" t="str">
        <f>Data!B2</f>
        <v>Burnham RBL</v>
      </c>
      <c r="C34" s="220"/>
      <c r="D34" s="221" t="s">
        <v>156</v>
      </c>
      <c r="E34" s="222"/>
      <c r="F34" s="96" t="str">
        <f>Data!B7</f>
        <v>Old Windsor WMC</v>
      </c>
      <c r="G34" s="29"/>
      <c r="I34" s="208" t="str" cm="1">
        <f t="array" ref="I34">_xlfn.IFS(ISBLANK(C34)," ",C34&gt;E34,B34,C34=E34," ", C34&lt;E34, F34)</f>
        <v xml:space="preserve"> </v>
      </c>
      <c r="J34" s="208" t="str" cm="1">
        <f t="array" ref="J34">_xlfn.IFS(ISBLANK(C34)," ",C34=E34,B34,C34&gt;E34," ",C34&lt;E34," ")</f>
        <v xml:space="preserve"> </v>
      </c>
      <c r="K34" s="208" t="str" cm="1">
        <f t="array" ref="K34">_xlfn.IFS(ISBLANK(C34)," ",C34=E34,F34,C34&gt;E34," ",C34&lt;E34," ")</f>
        <v xml:space="preserve"> </v>
      </c>
      <c r="L34" s="208" t="str" cm="1">
        <f t="array" ref="L34">_xlfn.IFS(ISBLANK(C34)," ",C34&gt;E34,F34,C34=E34," ", C34&lt;E34, B34)</f>
        <v xml:space="preserve"> </v>
      </c>
      <c r="M34" s="208" t="s">
        <v>158</v>
      </c>
      <c r="N34" s="212" t="str">
        <f t="shared" ref="N34:R37" si="4">B34</f>
        <v>Burnham RBL</v>
      </c>
      <c r="O34" s="212">
        <f t="shared" si="4"/>
        <v>0</v>
      </c>
      <c r="P34" s="212" t="str">
        <f t="shared" si="4"/>
        <v>-</v>
      </c>
      <c r="Q34" s="212">
        <f t="shared" si="4"/>
        <v>0</v>
      </c>
      <c r="R34" s="212" t="str">
        <f t="shared" si="4"/>
        <v>Old Windsor WMC</v>
      </c>
    </row>
    <row r="35" spans="1:18" ht="20.149999999999999" customHeight="1" x14ac:dyDescent="0.3">
      <c r="A35" s="219"/>
      <c r="B35" s="96" t="str">
        <f>Data!B3</f>
        <v>Chalvey Dukes</v>
      </c>
      <c r="C35" s="220"/>
      <c r="D35" s="221" t="s">
        <v>156</v>
      </c>
      <c r="E35" s="222"/>
      <c r="F35" s="96" t="str">
        <f>Data!B6</f>
        <v>Shamrocks A</v>
      </c>
      <c r="G35" s="29"/>
      <c r="I35" s="208" t="str" cm="1">
        <f t="array" ref="I35">_xlfn.IFS(ISBLANK(C35)," ",C35&gt;E35,B35,C35=E35," ", C35&lt;E35, F35)</f>
        <v xml:space="preserve"> </v>
      </c>
      <c r="J35" s="208" t="str" cm="1">
        <f t="array" ref="J35">_xlfn.IFS(ISBLANK(C35)," ",C35=E35,B35,C35&gt;E35," ",C35&lt;E35," ")</f>
        <v xml:space="preserve"> </v>
      </c>
      <c r="K35" s="208" t="str" cm="1">
        <f t="array" ref="K35">_xlfn.IFS(ISBLANK(C35)," ",C35=E35,F35,C35&gt;E35," ",C35&lt;E35," ")</f>
        <v xml:space="preserve"> </v>
      </c>
      <c r="L35" s="208" t="str" cm="1">
        <f t="array" ref="L35">_xlfn.IFS(ISBLANK(C35)," ",C35&gt;E35,F35,C35=E35," ", C35&lt;E35, B35)</f>
        <v xml:space="preserve"> </v>
      </c>
      <c r="M35" s="208" t="s">
        <v>158</v>
      </c>
      <c r="N35" s="212" t="str">
        <f t="shared" si="4"/>
        <v>Chalvey Dukes</v>
      </c>
      <c r="O35" s="212">
        <f t="shared" si="4"/>
        <v>0</v>
      </c>
      <c r="P35" s="212" t="str">
        <f t="shared" si="4"/>
        <v>-</v>
      </c>
      <c r="Q35" s="212">
        <f t="shared" si="4"/>
        <v>0</v>
      </c>
      <c r="R35" s="212" t="str">
        <f t="shared" si="4"/>
        <v>Shamrocks A</v>
      </c>
    </row>
    <row r="36" spans="1:18" ht="20.149999999999999" customHeight="1" x14ac:dyDescent="0.3">
      <c r="A36" s="219"/>
      <c r="B36" s="96" t="str">
        <f>Data!B4</f>
        <v>NWCA Nomads</v>
      </c>
      <c r="C36" s="220"/>
      <c r="D36" s="221" t="s">
        <v>156</v>
      </c>
      <c r="E36" s="222"/>
      <c r="F36" s="96" t="str">
        <f>Data!B5</f>
        <v>Stoke Poges Darts</v>
      </c>
      <c r="G36" s="29"/>
      <c r="I36" s="208" t="str" cm="1">
        <f t="array" ref="I36">_xlfn.IFS(ISBLANK(C36)," ",C36&gt;E36,B36,C36=E36," ", C36&lt;E36, F36)</f>
        <v xml:space="preserve"> </v>
      </c>
      <c r="J36" s="208" t="str" cm="1">
        <f t="array" ref="J36">_xlfn.IFS(ISBLANK(C36)," ",C36=E36,B36,C36&gt;E36," ",C36&lt;E36," ")</f>
        <v xml:space="preserve"> </v>
      </c>
      <c r="K36" s="208" t="str" cm="1">
        <f t="array" ref="K36">_xlfn.IFS(ISBLANK(C36)," ",C36=E36,F36,C36&gt;E36," ",C36&lt;E36," ")</f>
        <v xml:space="preserve"> </v>
      </c>
      <c r="L36" s="208" t="str" cm="1">
        <f t="array" ref="L36">_xlfn.IFS(ISBLANK(C36)," ",C36&gt;E36,F36,C36=E36," ", C36&lt;E36, B36)</f>
        <v xml:space="preserve"> </v>
      </c>
      <c r="M36" s="208" t="s">
        <v>158</v>
      </c>
      <c r="N36" s="212" t="str">
        <f t="shared" si="4"/>
        <v>NWCA Nomads</v>
      </c>
      <c r="O36" s="212">
        <f t="shared" si="4"/>
        <v>0</v>
      </c>
      <c r="P36" s="212" t="str">
        <f t="shared" si="4"/>
        <v>-</v>
      </c>
      <c r="Q36" s="212">
        <f t="shared" si="4"/>
        <v>0</v>
      </c>
      <c r="R36" s="212" t="str">
        <f t="shared" si="4"/>
        <v>Stoke Poges Darts</v>
      </c>
    </row>
    <row r="37" spans="1:18" ht="20.149999999999999" customHeight="1" x14ac:dyDescent="0.3">
      <c r="A37" s="219"/>
      <c r="B37" s="96" t="str">
        <f>Data!B8</f>
        <v>Stoke Poges VC</v>
      </c>
      <c r="C37" s="220"/>
      <c r="D37" s="221" t="s">
        <v>156</v>
      </c>
      <c r="E37" s="222"/>
      <c r="F37" s="96" t="str">
        <f>Data!B9</f>
        <v>The Royal Arrows</v>
      </c>
      <c r="G37" s="29"/>
      <c r="I37" s="208" t="str" cm="1">
        <f t="array" ref="I37">_xlfn.IFS(ISBLANK(C37)," ",C37&gt;E37,B37,C37=E37," ", C37&lt;E37, F37)</f>
        <v xml:space="preserve"> </v>
      </c>
      <c r="J37" s="208" t="str" cm="1">
        <f t="array" ref="J37">_xlfn.IFS(ISBLANK(C37)," ",C37=E37,B37,C37&gt;E37," ",C37&lt;E37," ")</f>
        <v xml:space="preserve"> </v>
      </c>
      <c r="K37" s="208" t="str" cm="1">
        <f t="array" ref="K37">_xlfn.IFS(ISBLANK(C37)," ",C37=E37,F37,C37&gt;E37," ",C37&lt;E37," ")</f>
        <v xml:space="preserve"> </v>
      </c>
      <c r="L37" s="208" t="str" cm="1">
        <f t="array" ref="L37">_xlfn.IFS(ISBLANK(C37)," ",C37&gt;E37,F37,C37=E37," ", C37&lt;E37, B37)</f>
        <v xml:space="preserve"> </v>
      </c>
      <c r="M37" s="208" t="s">
        <v>158</v>
      </c>
      <c r="N37" s="212" t="str">
        <f t="shared" si="4"/>
        <v>Stoke Poges VC</v>
      </c>
      <c r="O37" s="212">
        <f t="shared" si="4"/>
        <v>0</v>
      </c>
      <c r="P37" s="212" t="str">
        <f t="shared" si="4"/>
        <v>-</v>
      </c>
      <c r="Q37" s="212">
        <f t="shared" si="4"/>
        <v>0</v>
      </c>
      <c r="R37" s="212" t="str">
        <f t="shared" si="4"/>
        <v>The Royal Arrows</v>
      </c>
    </row>
    <row r="38" spans="1:18" ht="20.149999999999999" customHeight="1" x14ac:dyDescent="0.3">
      <c r="A38" s="219"/>
      <c r="B38" s="233" t="s">
        <v>66</v>
      </c>
      <c r="C38" s="234"/>
      <c r="D38" s="234"/>
      <c r="E38" s="234"/>
      <c r="F38" s="235"/>
      <c r="G38" s="29"/>
      <c r="M38" s="208" t="s">
        <v>110</v>
      </c>
    </row>
    <row r="39" spans="1:18" ht="20.149999999999999" customHeight="1" x14ac:dyDescent="0.3">
      <c r="A39" s="219"/>
      <c r="B39" s="96" t="str">
        <f>Data!B11</f>
        <v>Burnham Nomads</v>
      </c>
      <c r="C39" s="220"/>
      <c r="D39" s="221" t="s">
        <v>156</v>
      </c>
      <c r="E39" s="222"/>
      <c r="F39" s="96" t="str">
        <f>Data!B16</f>
        <v>NWCA Darts</v>
      </c>
      <c r="G39" s="29"/>
      <c r="I39" s="208" t="str" cm="1">
        <f t="array" ref="I39">_xlfn.IFS(ISBLANK(C39)," ",C39&gt;E39,B39,C39=E39," ", C39&lt;E39, F39)</f>
        <v xml:space="preserve"> </v>
      </c>
      <c r="J39" s="208" t="str" cm="1">
        <f t="array" ref="J39">_xlfn.IFS(ISBLANK(C39)," ",C39=E39,B39,C39&gt;E39," ",C39&lt;E39," ")</f>
        <v xml:space="preserve"> </v>
      </c>
      <c r="K39" s="208" t="str" cm="1">
        <f t="array" ref="K39">_xlfn.IFS(ISBLANK(C39)," ",C39=E39,F39,C39&gt;E39," ",C39&lt;E39," ")</f>
        <v xml:space="preserve"> </v>
      </c>
      <c r="L39" s="208" t="str" cm="1">
        <f t="array" ref="L39">_xlfn.IFS(ISBLANK(C39)," ",C39&gt;E39,F39,C39=E39," ", C39&lt;E39, B39)</f>
        <v xml:space="preserve"> </v>
      </c>
      <c r="M39" s="208" t="s">
        <v>158</v>
      </c>
      <c r="N39" s="212" t="str">
        <f t="shared" ref="N39:R42" si="5">B39</f>
        <v>Burnham Nomads</v>
      </c>
      <c r="O39" s="212">
        <f t="shared" si="5"/>
        <v>0</v>
      </c>
      <c r="P39" s="212" t="str">
        <f t="shared" si="5"/>
        <v>-</v>
      </c>
      <c r="Q39" s="212">
        <f t="shared" si="5"/>
        <v>0</v>
      </c>
      <c r="R39" s="212" t="str">
        <f t="shared" si="5"/>
        <v>NWCA Darts</v>
      </c>
    </row>
    <row r="40" spans="1:18" ht="20.149999999999999" customHeight="1" x14ac:dyDescent="0.3">
      <c r="A40" s="219"/>
      <c r="B40" s="96" t="str">
        <f>Data!B12</f>
        <v>Shamrocks B</v>
      </c>
      <c r="C40" s="220"/>
      <c r="D40" s="221" t="s">
        <v>156</v>
      </c>
      <c r="E40" s="222"/>
      <c r="F40" s="96" t="str">
        <f>Data!B15</f>
        <v>The Acre</v>
      </c>
      <c r="G40" s="29"/>
      <c r="I40" s="208" t="str" cm="1">
        <f t="array" ref="I40">_xlfn.IFS(ISBLANK(C40)," ",C40&gt;E40,B40,C40=E40," ", C40&lt;E40, F40)</f>
        <v xml:space="preserve"> </v>
      </c>
      <c r="J40" s="208" t="str" cm="1">
        <f t="array" ref="J40">_xlfn.IFS(ISBLANK(C40)," ",C40=E40,B40,C40&gt;E40," ",C40&lt;E40," ")</f>
        <v xml:space="preserve"> </v>
      </c>
      <c r="K40" s="208" t="str" cm="1">
        <f t="array" ref="K40">_xlfn.IFS(ISBLANK(C40)," ",C40=E40,F40,C40&gt;E40," ",C40&lt;E40," ")</f>
        <v xml:space="preserve"> </v>
      </c>
      <c r="L40" s="208" t="str" cm="1">
        <f t="array" ref="L40">_xlfn.IFS(ISBLANK(C40)," ",C40&gt;E40,F40,C40=E40," ", C40&lt;E40, B40)</f>
        <v xml:space="preserve"> </v>
      </c>
      <c r="M40" s="208" t="s">
        <v>158</v>
      </c>
      <c r="N40" s="212" t="str">
        <f t="shared" si="5"/>
        <v>Shamrocks B</v>
      </c>
      <c r="O40" s="212">
        <f t="shared" si="5"/>
        <v>0</v>
      </c>
      <c r="P40" s="212" t="str">
        <f t="shared" si="5"/>
        <v>-</v>
      </c>
      <c r="Q40" s="212">
        <f t="shared" si="5"/>
        <v>0</v>
      </c>
      <c r="R40" s="212" t="str">
        <f t="shared" si="5"/>
        <v>The Acre</v>
      </c>
    </row>
    <row r="41" spans="1:18" ht="20.149999999999999" customHeight="1" x14ac:dyDescent="0.3">
      <c r="A41" s="219"/>
      <c r="B41" s="96" t="str">
        <f>Data!B13</f>
        <v>Iver RBL</v>
      </c>
      <c r="C41" s="220"/>
      <c r="D41" s="221" t="s">
        <v>156</v>
      </c>
      <c r="E41" s="222"/>
      <c r="F41" s="96" t="str">
        <f>Data!B14</f>
        <v>No Game</v>
      </c>
      <c r="G41" s="29"/>
      <c r="I41" s="208" t="str" cm="1">
        <f t="array" ref="I41">_xlfn.IFS(ISBLANK(C41)," ",C41&gt;E41,B41,C41=E41," ", C41&lt;E41, F41)</f>
        <v xml:space="preserve"> </v>
      </c>
      <c r="J41" s="208" t="str" cm="1">
        <f t="array" ref="J41">_xlfn.IFS(ISBLANK(C41)," ",C41=E41,B41,C41&gt;E41," ",C41&lt;E41," ")</f>
        <v xml:space="preserve"> </v>
      </c>
      <c r="K41" s="208" t="str" cm="1">
        <f t="array" ref="K41">_xlfn.IFS(ISBLANK(C41)," ",C41=E41,F41,C41&gt;E41," ",C41&lt;E41," ")</f>
        <v xml:space="preserve"> </v>
      </c>
      <c r="L41" s="208" t="str" cm="1">
        <f t="array" ref="L41">_xlfn.IFS(ISBLANK(C41)," ",C41&gt;E41,F41,C41=E41," ", C41&lt;E41, B41)</f>
        <v xml:space="preserve"> </v>
      </c>
      <c r="M41" s="208" t="s">
        <v>158</v>
      </c>
      <c r="N41" s="212" t="str">
        <f t="shared" si="5"/>
        <v>Iver RBL</v>
      </c>
      <c r="O41" s="212">
        <f t="shared" si="5"/>
        <v>0</v>
      </c>
      <c r="P41" s="212" t="str">
        <f t="shared" si="5"/>
        <v>-</v>
      </c>
      <c r="Q41" s="212">
        <f t="shared" si="5"/>
        <v>0</v>
      </c>
      <c r="R41" s="212" t="str">
        <f t="shared" si="5"/>
        <v>No Game</v>
      </c>
    </row>
    <row r="42" spans="1:18" ht="20.149999999999999" customHeight="1" x14ac:dyDescent="0.3">
      <c r="A42" s="219"/>
      <c r="B42" s="96" t="str">
        <f>Data!B17</f>
        <v>The Victoria</v>
      </c>
      <c r="C42" s="220"/>
      <c r="D42" s="221" t="s">
        <v>156</v>
      </c>
      <c r="E42" s="222"/>
      <c r="F42" s="96" t="str">
        <f>Data!B18</f>
        <v>The Holly Tree</v>
      </c>
      <c r="G42" s="29"/>
      <c r="I42" s="208" t="str" cm="1">
        <f t="array" ref="I42">_xlfn.IFS(ISBLANK(C42)," ",C42&gt;E42,B42,C42=E42," ", C42&lt;E42, F42)</f>
        <v xml:space="preserve"> </v>
      </c>
      <c r="J42" s="208" t="str" cm="1">
        <f t="array" ref="J42">_xlfn.IFS(ISBLANK(C42)," ",C42=E42,B42,C42&gt;E42," ",C42&lt;E42," ")</f>
        <v xml:space="preserve"> </v>
      </c>
      <c r="K42" s="208" t="str" cm="1">
        <f t="array" ref="K42">_xlfn.IFS(ISBLANK(C42)," ",C42=E42,F42,C42&gt;E42," ",C42&lt;E42," ")</f>
        <v xml:space="preserve"> </v>
      </c>
      <c r="L42" s="208" t="str" cm="1">
        <f t="array" ref="L42">_xlfn.IFS(ISBLANK(C42)," ",C42&gt;E42,F42,C42=E42," ", C42&lt;E42, B42)</f>
        <v xml:space="preserve"> </v>
      </c>
      <c r="M42" s="208" t="s">
        <v>158</v>
      </c>
      <c r="N42" s="212" t="str">
        <f t="shared" si="5"/>
        <v>The Victoria</v>
      </c>
      <c r="O42" s="212">
        <f t="shared" si="5"/>
        <v>0</v>
      </c>
      <c r="P42" s="212" t="str">
        <f t="shared" si="5"/>
        <v>-</v>
      </c>
      <c r="Q42" s="212">
        <f t="shared" si="5"/>
        <v>0</v>
      </c>
      <c r="R42" s="212" t="str">
        <f t="shared" si="5"/>
        <v>The Holly Tree</v>
      </c>
    </row>
    <row r="43" spans="1:18" ht="20.149999999999999" customHeight="1" x14ac:dyDescent="0.3">
      <c r="A43" s="219">
        <f>A33+7</f>
        <v>45932</v>
      </c>
      <c r="B43" s="233" t="s">
        <v>108</v>
      </c>
      <c r="C43" s="234"/>
      <c r="D43" s="234"/>
      <c r="E43" s="234"/>
      <c r="F43" s="235"/>
      <c r="G43" s="1" t="s">
        <v>155</v>
      </c>
      <c r="M43" s="208" t="s">
        <v>110</v>
      </c>
    </row>
    <row r="44" spans="1:18" ht="20.149999999999999" customHeight="1" x14ac:dyDescent="0.3">
      <c r="A44" s="100" t="s">
        <v>119</v>
      </c>
      <c r="B44" s="96" t="str">
        <f>Data!B6</f>
        <v>Shamrocks A</v>
      </c>
      <c r="C44" s="220"/>
      <c r="D44" s="221" t="s">
        <v>156</v>
      </c>
      <c r="E44" s="222"/>
      <c r="F44" s="96" t="str">
        <f>Data!B2</f>
        <v>Burnham RBL</v>
      </c>
      <c r="G44" s="29"/>
      <c r="I44" s="208" t="str" cm="1">
        <f t="array" ref="I44">_xlfn.IFS(ISBLANK(C44)," ",C44&gt;E44,B44,C44=E44," ", C44&lt;E44, F44)</f>
        <v xml:space="preserve"> </v>
      </c>
      <c r="J44" s="208" t="str" cm="1">
        <f t="array" ref="J44">_xlfn.IFS(ISBLANK(C44)," ",C44=E44,B44,C44&gt;E44," ",C44&lt;E44," ")</f>
        <v xml:space="preserve"> </v>
      </c>
      <c r="K44" s="208" t="str" cm="1">
        <f t="array" ref="K44">_xlfn.IFS(ISBLANK(C44)," ",C44=E44,F44,C44&gt;E44," ",C44&lt;E44," ")</f>
        <v xml:space="preserve"> </v>
      </c>
      <c r="L44" s="208" t="str" cm="1">
        <f t="array" ref="L44">_xlfn.IFS(ISBLANK(C44)," ",C44&gt;E44,F44,C44=E44," ", C44&lt;E44, B44)</f>
        <v xml:space="preserve"> </v>
      </c>
      <c r="M44" s="208" t="s">
        <v>158</v>
      </c>
      <c r="N44" s="212" t="str">
        <f t="shared" ref="N44:R47" si="6">B44</f>
        <v>Shamrocks A</v>
      </c>
      <c r="O44" s="212">
        <f t="shared" si="6"/>
        <v>0</v>
      </c>
      <c r="P44" s="212" t="str">
        <f t="shared" si="6"/>
        <v>-</v>
      </c>
      <c r="Q44" s="212">
        <f t="shared" si="6"/>
        <v>0</v>
      </c>
      <c r="R44" s="212" t="str">
        <f t="shared" si="6"/>
        <v>Burnham RBL</v>
      </c>
    </row>
    <row r="45" spans="1:18" ht="20.149999999999999" customHeight="1" x14ac:dyDescent="0.3">
      <c r="A45" s="100"/>
      <c r="B45" s="96" t="str">
        <f>Data!B5</f>
        <v>Stoke Poges Darts</v>
      </c>
      <c r="C45" s="220"/>
      <c r="D45" s="221" t="s">
        <v>156</v>
      </c>
      <c r="E45" s="222"/>
      <c r="F45" s="96" t="str">
        <f>Data!B3</f>
        <v>Chalvey Dukes</v>
      </c>
      <c r="G45" s="29"/>
      <c r="I45" s="208" t="str" cm="1">
        <f t="array" ref="I45">_xlfn.IFS(ISBLANK(C45)," ",C45&gt;E45,B45,C45=E45," ", C45&lt;E45, F45)</f>
        <v xml:space="preserve"> </v>
      </c>
      <c r="J45" s="208" t="str" cm="1">
        <f t="array" ref="J45">_xlfn.IFS(ISBLANK(C45)," ",C45=E45,B45,C45&gt;E45," ",C45&lt;E45," ")</f>
        <v xml:space="preserve"> </v>
      </c>
      <c r="K45" s="208" t="str" cm="1">
        <f t="array" ref="K45">_xlfn.IFS(ISBLANK(C45)," ",C45=E45,F45,C45&gt;E45," ",C45&lt;E45," ")</f>
        <v xml:space="preserve"> </v>
      </c>
      <c r="L45" s="208" t="str" cm="1">
        <f t="array" ref="L45">_xlfn.IFS(ISBLANK(C45)," ",C45&gt;E45,F45,C45=E45," ", C45&lt;E45, B45)</f>
        <v xml:space="preserve"> </v>
      </c>
      <c r="M45" s="208" t="s">
        <v>158</v>
      </c>
      <c r="N45" s="212" t="str">
        <f t="shared" si="6"/>
        <v>Stoke Poges Darts</v>
      </c>
      <c r="O45" s="212">
        <f t="shared" si="6"/>
        <v>0</v>
      </c>
      <c r="P45" s="212" t="str">
        <f t="shared" si="6"/>
        <v>-</v>
      </c>
      <c r="Q45" s="212">
        <f t="shared" si="6"/>
        <v>0</v>
      </c>
      <c r="R45" s="212" t="str">
        <f t="shared" si="6"/>
        <v>Chalvey Dukes</v>
      </c>
    </row>
    <row r="46" spans="1:18" ht="20.149999999999999" customHeight="1" x14ac:dyDescent="0.3">
      <c r="A46" s="100"/>
      <c r="B46" s="96" t="str">
        <f>Data!B9</f>
        <v>The Royal Arrows</v>
      </c>
      <c r="C46" s="220"/>
      <c r="D46" s="221" t="s">
        <v>156</v>
      </c>
      <c r="E46" s="222"/>
      <c r="F46" s="96" t="str">
        <f>Data!B4</f>
        <v>NWCA Nomads</v>
      </c>
      <c r="G46" s="29"/>
      <c r="I46" s="208" t="str" cm="1">
        <f t="array" ref="I46">_xlfn.IFS(ISBLANK(C46)," ",C46&gt;E46,B46,C46=E46," ", C46&lt;E46, F46)</f>
        <v xml:space="preserve"> </v>
      </c>
      <c r="J46" s="208" t="str" cm="1">
        <f t="array" ref="J46">_xlfn.IFS(ISBLANK(C46)," ",C46=E46,B46,C46&gt;E46," ",C46&lt;E46," ")</f>
        <v xml:space="preserve"> </v>
      </c>
      <c r="K46" s="208" t="str" cm="1">
        <f t="array" ref="K46">_xlfn.IFS(ISBLANK(C46)," ",C46=E46,F46,C46&gt;E46," ",C46&lt;E46," ")</f>
        <v xml:space="preserve"> </v>
      </c>
      <c r="L46" s="208" t="str" cm="1">
        <f t="array" ref="L46">_xlfn.IFS(ISBLANK(C46)," ",C46&gt;E46,F46,C46=E46," ", C46&lt;E46, B46)</f>
        <v xml:space="preserve"> </v>
      </c>
      <c r="M46" s="208" t="s">
        <v>158</v>
      </c>
      <c r="N46" s="212" t="str">
        <f t="shared" si="6"/>
        <v>The Royal Arrows</v>
      </c>
      <c r="O46" s="212">
        <f t="shared" si="6"/>
        <v>0</v>
      </c>
      <c r="P46" s="212" t="str">
        <f t="shared" si="6"/>
        <v>-</v>
      </c>
      <c r="Q46" s="212">
        <f t="shared" si="6"/>
        <v>0</v>
      </c>
      <c r="R46" s="212" t="str">
        <f t="shared" si="6"/>
        <v>NWCA Nomads</v>
      </c>
    </row>
    <row r="47" spans="1:18" ht="20.149999999999999" customHeight="1" x14ac:dyDescent="0.3">
      <c r="A47" s="100"/>
      <c r="B47" s="96" t="str">
        <f>Data!B7</f>
        <v>Old Windsor WMC</v>
      </c>
      <c r="C47" s="220"/>
      <c r="D47" s="221" t="s">
        <v>156</v>
      </c>
      <c r="E47" s="222"/>
      <c r="F47" s="96" t="str">
        <f>Data!B8</f>
        <v>Stoke Poges VC</v>
      </c>
      <c r="G47" s="29"/>
      <c r="I47" s="208" t="str" cm="1">
        <f t="array" ref="I47">_xlfn.IFS(ISBLANK(C47)," ",C47&gt;E47,B47,C47=E47," ", C47&lt;E47, F47)</f>
        <v xml:space="preserve"> </v>
      </c>
      <c r="J47" s="208" t="str" cm="1">
        <f t="array" ref="J47">_xlfn.IFS(ISBLANK(C47)," ",C47=E47,B47,C47&gt;E47," ",C47&lt;E47," ")</f>
        <v xml:space="preserve"> </v>
      </c>
      <c r="K47" s="208" t="str" cm="1">
        <f t="array" ref="K47">_xlfn.IFS(ISBLANK(C47)," ",C47=E47,F47,C47&gt;E47," ",C47&lt;E47," ")</f>
        <v xml:space="preserve"> </v>
      </c>
      <c r="L47" s="208" t="str" cm="1">
        <f t="array" ref="L47">_xlfn.IFS(ISBLANK(C47)," ",C47&gt;E47,F47,C47=E47," ", C47&lt;E47, B47)</f>
        <v xml:space="preserve"> </v>
      </c>
      <c r="M47" s="208" t="s">
        <v>158</v>
      </c>
      <c r="N47" s="212" t="str">
        <f t="shared" si="6"/>
        <v>Old Windsor WMC</v>
      </c>
      <c r="O47" s="212">
        <f t="shared" si="6"/>
        <v>0</v>
      </c>
      <c r="P47" s="212" t="str">
        <f t="shared" si="6"/>
        <v>-</v>
      </c>
      <c r="Q47" s="212">
        <f t="shared" si="6"/>
        <v>0</v>
      </c>
      <c r="R47" s="212" t="str">
        <f t="shared" si="6"/>
        <v>Stoke Poges VC</v>
      </c>
    </row>
    <row r="48" spans="1:18" ht="20.149999999999999" customHeight="1" x14ac:dyDescent="0.3">
      <c r="A48" s="100"/>
      <c r="B48" s="233" t="s">
        <v>66</v>
      </c>
      <c r="C48" s="234"/>
      <c r="D48" s="234"/>
      <c r="E48" s="234"/>
      <c r="F48" s="235"/>
      <c r="G48" s="29"/>
      <c r="M48" s="208" t="s">
        <v>110</v>
      </c>
    </row>
    <row r="49" spans="1:18" ht="20.149999999999999" customHeight="1" x14ac:dyDescent="0.3">
      <c r="A49" s="100"/>
      <c r="B49" s="96" t="str">
        <f>Data!B15</f>
        <v>The Acre</v>
      </c>
      <c r="C49" s="220"/>
      <c r="D49" s="221" t="s">
        <v>156</v>
      </c>
      <c r="E49" s="222"/>
      <c r="F49" s="96" t="str">
        <f>Data!B11</f>
        <v>Burnham Nomads</v>
      </c>
      <c r="G49" s="29"/>
      <c r="I49" s="208" t="str" cm="1">
        <f t="array" ref="I49">_xlfn.IFS(ISBLANK(C49)," ",C49&gt;E49,B49,C49=E49," ", C49&lt;E49, F49)</f>
        <v xml:space="preserve"> </v>
      </c>
      <c r="J49" s="208" t="str" cm="1">
        <f t="array" ref="J49">_xlfn.IFS(ISBLANK(C49)," ",C49=E49,B49,C49&gt;E49," ",C49&lt;E49," ")</f>
        <v xml:space="preserve"> </v>
      </c>
      <c r="K49" s="208" t="str" cm="1">
        <f t="array" ref="K49">_xlfn.IFS(ISBLANK(C49)," ",C49=E49,F49,C49&gt;E49," ",C49&lt;E49," ")</f>
        <v xml:space="preserve"> </v>
      </c>
      <c r="L49" s="208" t="str" cm="1">
        <f t="array" ref="L49">_xlfn.IFS(ISBLANK(C49)," ",C49&gt;E49,F49,C49=E49," ", C49&lt;E49, B49)</f>
        <v xml:space="preserve"> </v>
      </c>
      <c r="M49" s="208" t="s">
        <v>158</v>
      </c>
      <c r="N49" s="212" t="str">
        <f t="shared" ref="N49:R52" si="7">B49</f>
        <v>The Acre</v>
      </c>
      <c r="O49" s="212">
        <f t="shared" si="7"/>
        <v>0</v>
      </c>
      <c r="P49" s="212" t="str">
        <f t="shared" si="7"/>
        <v>-</v>
      </c>
      <c r="Q49" s="212">
        <f t="shared" si="7"/>
        <v>0</v>
      </c>
      <c r="R49" s="212" t="str">
        <f t="shared" si="7"/>
        <v>Burnham Nomads</v>
      </c>
    </row>
    <row r="50" spans="1:18" ht="20.149999999999999" customHeight="1" x14ac:dyDescent="0.3">
      <c r="A50" s="100"/>
      <c r="B50" s="96" t="str">
        <f>Data!B14</f>
        <v>No Game</v>
      </c>
      <c r="C50" s="220"/>
      <c r="D50" s="221" t="s">
        <v>156</v>
      </c>
      <c r="E50" s="222"/>
      <c r="F50" s="96" t="str">
        <f>Data!B12</f>
        <v>Shamrocks B</v>
      </c>
      <c r="G50" s="29"/>
      <c r="I50" s="208" t="str" cm="1">
        <f t="array" ref="I50">_xlfn.IFS(ISBLANK(C50)," ",C50&gt;E50,B50,C50=E50," ", C50&lt;E50, F50)</f>
        <v xml:space="preserve"> </v>
      </c>
      <c r="J50" s="208" t="str" cm="1">
        <f t="array" ref="J50">_xlfn.IFS(ISBLANK(C50)," ",C50=E50,B50,C50&gt;E50," ",C50&lt;E50," ")</f>
        <v xml:space="preserve"> </v>
      </c>
      <c r="K50" s="208" t="str" cm="1">
        <f t="array" ref="K50">_xlfn.IFS(ISBLANK(C50)," ",C50=E50,F50,C50&gt;E50," ",C50&lt;E50," ")</f>
        <v xml:space="preserve"> </v>
      </c>
      <c r="L50" s="208" t="str" cm="1">
        <f t="array" ref="L50">_xlfn.IFS(ISBLANK(C50)," ",C50&gt;E50,F50,C50=E50," ", C50&lt;E50, B50)</f>
        <v xml:space="preserve"> </v>
      </c>
      <c r="M50" s="208" t="s">
        <v>158</v>
      </c>
      <c r="N50" s="212" t="str">
        <f t="shared" si="7"/>
        <v>No Game</v>
      </c>
      <c r="O50" s="212">
        <f t="shared" si="7"/>
        <v>0</v>
      </c>
      <c r="P50" s="212" t="str">
        <f t="shared" si="7"/>
        <v>-</v>
      </c>
      <c r="Q50" s="212">
        <f t="shared" si="7"/>
        <v>0</v>
      </c>
      <c r="R50" s="212" t="str">
        <f t="shared" si="7"/>
        <v>Shamrocks B</v>
      </c>
    </row>
    <row r="51" spans="1:18" ht="20.149999999999999" customHeight="1" x14ac:dyDescent="0.3">
      <c r="A51" s="100"/>
      <c r="B51" s="96" t="str">
        <f>Data!B18</f>
        <v>The Holly Tree</v>
      </c>
      <c r="C51" s="220"/>
      <c r="D51" s="221" t="s">
        <v>156</v>
      </c>
      <c r="E51" s="222"/>
      <c r="F51" s="96" t="str">
        <f>Data!B13</f>
        <v>Iver RBL</v>
      </c>
      <c r="G51" s="29"/>
      <c r="I51" s="208" t="str" cm="1">
        <f t="array" ref="I51">_xlfn.IFS(ISBLANK(C51)," ",C51&gt;E51,B51,C51=E51," ", C51&lt;E51, F51)</f>
        <v xml:space="preserve"> </v>
      </c>
      <c r="J51" s="208" t="str" cm="1">
        <f t="array" ref="J51">_xlfn.IFS(ISBLANK(C51)," ",C51=E51,B51,C51&gt;E51," ",C51&lt;E51," ")</f>
        <v xml:space="preserve"> </v>
      </c>
      <c r="K51" s="208" t="str" cm="1">
        <f t="array" ref="K51">_xlfn.IFS(ISBLANK(C51)," ",C51=E51,F51,C51&gt;E51," ",C51&lt;E51," ")</f>
        <v xml:space="preserve"> </v>
      </c>
      <c r="L51" s="208" t="str" cm="1">
        <f t="array" ref="L51">_xlfn.IFS(ISBLANK(C51)," ",C51&gt;E51,F51,C51=E51," ", C51&lt;E51, B51)</f>
        <v xml:space="preserve"> </v>
      </c>
      <c r="M51" s="208" t="s">
        <v>158</v>
      </c>
      <c r="N51" s="212" t="str">
        <f t="shared" si="7"/>
        <v>The Holly Tree</v>
      </c>
      <c r="O51" s="212">
        <f t="shared" si="7"/>
        <v>0</v>
      </c>
      <c r="P51" s="212" t="str">
        <f t="shared" si="7"/>
        <v>-</v>
      </c>
      <c r="Q51" s="212">
        <f t="shared" si="7"/>
        <v>0</v>
      </c>
      <c r="R51" s="212" t="str">
        <f t="shared" si="7"/>
        <v>Iver RBL</v>
      </c>
    </row>
    <row r="52" spans="1:18" ht="20.149999999999999" customHeight="1" x14ac:dyDescent="0.3">
      <c r="A52" s="100"/>
      <c r="B52" s="96" t="str">
        <f>Data!B16</f>
        <v>NWCA Darts</v>
      </c>
      <c r="C52" s="220"/>
      <c r="D52" s="221" t="s">
        <v>156</v>
      </c>
      <c r="E52" s="222"/>
      <c r="F52" s="96" t="str">
        <f>Data!B17</f>
        <v>The Victoria</v>
      </c>
      <c r="G52" s="29"/>
      <c r="I52" s="208" t="str" cm="1">
        <f t="array" ref="I52">_xlfn.IFS(ISBLANK(C52)," ",C52&gt;E52,B52,C52=E52," ", C52&lt;E52, F52)</f>
        <v xml:space="preserve"> </v>
      </c>
      <c r="J52" s="208" t="str" cm="1">
        <f t="array" ref="J52">_xlfn.IFS(ISBLANK(C52)," ",C52=E52,B52,C52&gt;E52," ",C52&lt;E52," ")</f>
        <v xml:space="preserve"> </v>
      </c>
      <c r="K52" s="208" t="str" cm="1">
        <f t="array" ref="K52">_xlfn.IFS(ISBLANK(C52)," ",C52=E52,F52,C52&gt;E52," ",C52&lt;E52," ")</f>
        <v xml:space="preserve"> </v>
      </c>
      <c r="L52" s="208" t="str" cm="1">
        <f t="array" ref="L52">_xlfn.IFS(ISBLANK(C52)," ",C52&gt;E52,F52,C52=E52," ", C52&lt;E52, B52)</f>
        <v xml:space="preserve"> </v>
      </c>
      <c r="M52" s="208" t="s">
        <v>158</v>
      </c>
      <c r="N52" s="212" t="str">
        <f t="shared" si="7"/>
        <v>NWCA Darts</v>
      </c>
      <c r="O52" s="212">
        <f t="shared" si="7"/>
        <v>0</v>
      </c>
      <c r="P52" s="212" t="str">
        <f t="shared" si="7"/>
        <v>-</v>
      </c>
      <c r="Q52" s="212">
        <f t="shared" si="7"/>
        <v>0</v>
      </c>
      <c r="R52" s="212" t="str">
        <f t="shared" si="7"/>
        <v>The Victoria</v>
      </c>
    </row>
    <row r="53" spans="1:18" ht="20.149999999999999" customHeight="1" x14ac:dyDescent="0.3">
      <c r="A53" s="219">
        <f>A43+7</f>
        <v>45939</v>
      </c>
      <c r="B53" s="233" t="s">
        <v>163</v>
      </c>
      <c r="C53" s="234"/>
      <c r="D53" s="234"/>
      <c r="E53" s="234"/>
      <c r="F53" s="235"/>
      <c r="G53" s="1" t="s">
        <v>155</v>
      </c>
      <c r="M53" s="208" t="s">
        <v>110</v>
      </c>
      <c r="N53" s="213"/>
      <c r="O53" s="213"/>
      <c r="P53" s="213"/>
      <c r="Q53" s="213"/>
      <c r="R53" s="213"/>
    </row>
    <row r="54" spans="1:18" ht="20.149999999999999" customHeight="1" x14ac:dyDescent="0.3">
      <c r="A54" s="100"/>
      <c r="B54" s="96" t="str">
        <f>F24</f>
        <v>Stoke Poges VC</v>
      </c>
      <c r="C54" s="220"/>
      <c r="D54" s="221" t="s">
        <v>156</v>
      </c>
      <c r="E54" s="222"/>
      <c r="F54" s="96" t="str">
        <f>B24</f>
        <v>The Royal Arrows</v>
      </c>
      <c r="G54" s="29"/>
      <c r="M54" s="208" t="s">
        <v>110</v>
      </c>
      <c r="N54" s="213"/>
      <c r="O54" s="213"/>
      <c r="P54" s="213"/>
      <c r="Q54" s="213"/>
      <c r="R54" s="213"/>
    </row>
    <row r="55" spans="1:18" ht="20.149999999999999" customHeight="1" x14ac:dyDescent="0.3">
      <c r="A55" s="100"/>
      <c r="B55" s="96" t="str">
        <f t="shared" ref="B55:B57" si="8">F25</f>
        <v>Shamrocks A</v>
      </c>
      <c r="C55" s="220"/>
      <c r="D55" s="221" t="s">
        <v>156</v>
      </c>
      <c r="E55" s="222"/>
      <c r="F55" s="96" t="str">
        <f t="shared" ref="F55:F57" si="9">B25</f>
        <v>Old Windsor WMC</v>
      </c>
      <c r="G55" s="29"/>
      <c r="M55" s="208" t="s">
        <v>110</v>
      </c>
      <c r="N55" s="213"/>
      <c r="O55" s="213"/>
      <c r="P55" s="213"/>
      <c r="Q55" s="213"/>
      <c r="R55" s="213"/>
    </row>
    <row r="56" spans="1:18" ht="20.149999999999999" customHeight="1" x14ac:dyDescent="0.3">
      <c r="A56" s="100"/>
      <c r="B56" s="96" t="str">
        <f t="shared" si="8"/>
        <v>Chalvey Dukes</v>
      </c>
      <c r="C56" s="220"/>
      <c r="D56" s="221" t="s">
        <v>156</v>
      </c>
      <c r="E56" s="222"/>
      <c r="F56" s="96" t="str">
        <f t="shared" si="9"/>
        <v>Stoke Poges Darts</v>
      </c>
      <c r="G56" s="29"/>
      <c r="M56" s="208" t="s">
        <v>110</v>
      </c>
      <c r="N56" s="213"/>
      <c r="O56" s="213"/>
      <c r="P56" s="213"/>
      <c r="Q56" s="213"/>
      <c r="R56" s="213"/>
    </row>
    <row r="57" spans="1:18" ht="20.149999999999999" customHeight="1" x14ac:dyDescent="0.3">
      <c r="A57" s="100"/>
      <c r="B57" s="96" t="str">
        <f t="shared" si="8"/>
        <v>Burnham RBL</v>
      </c>
      <c r="C57" s="220"/>
      <c r="D57" s="221" t="s">
        <v>156</v>
      </c>
      <c r="E57" s="222"/>
      <c r="F57" s="96" t="str">
        <f t="shared" si="9"/>
        <v>NWCA Nomads</v>
      </c>
      <c r="G57" s="29"/>
      <c r="M57" s="208" t="s">
        <v>110</v>
      </c>
      <c r="N57" s="213"/>
      <c r="O57" s="213"/>
      <c r="P57" s="213"/>
      <c r="Q57" s="213"/>
      <c r="R57" s="213"/>
    </row>
    <row r="58" spans="1:18" ht="20.149999999999999" customHeight="1" x14ac:dyDescent="0.3">
      <c r="A58" s="100"/>
      <c r="B58" s="233" t="s">
        <v>164</v>
      </c>
      <c r="C58" s="234"/>
      <c r="D58" s="234"/>
      <c r="E58" s="234"/>
      <c r="F58" s="235"/>
      <c r="G58" s="29"/>
      <c r="M58" s="208" t="s">
        <v>110</v>
      </c>
      <c r="N58" s="213"/>
      <c r="O58" s="213"/>
      <c r="P58" s="213"/>
      <c r="Q58" s="213"/>
      <c r="R58" s="213"/>
    </row>
    <row r="59" spans="1:18" ht="20.149999999999999" customHeight="1" x14ac:dyDescent="0.3">
      <c r="A59" s="100"/>
      <c r="B59" s="96" t="str">
        <f>F29</f>
        <v>Burnham Nomads</v>
      </c>
      <c r="C59" s="220"/>
      <c r="D59" s="221" t="s">
        <v>156</v>
      </c>
      <c r="E59" s="222"/>
      <c r="F59" s="96" t="str">
        <f>B29</f>
        <v>No Game</v>
      </c>
      <c r="G59" s="29"/>
      <c r="M59" s="208" t="s">
        <v>110</v>
      </c>
      <c r="N59" s="213"/>
      <c r="O59" s="213"/>
      <c r="P59" s="213"/>
      <c r="Q59" s="213"/>
      <c r="R59" s="213"/>
    </row>
    <row r="60" spans="1:18" ht="20.149999999999999" customHeight="1" x14ac:dyDescent="0.3">
      <c r="A60" s="100"/>
      <c r="B60" s="96" t="str">
        <f t="shared" ref="B60:B62" si="10">F30</f>
        <v>NWCA Darts</v>
      </c>
      <c r="C60" s="220"/>
      <c r="D60" s="221" t="s">
        <v>156</v>
      </c>
      <c r="E60" s="222"/>
      <c r="F60" s="96" t="str">
        <f t="shared" ref="F60:F62" si="11">B30</f>
        <v>Iver RBL</v>
      </c>
      <c r="G60" s="29"/>
      <c r="M60" s="208" t="s">
        <v>110</v>
      </c>
      <c r="N60" s="213"/>
      <c r="O60" s="213"/>
      <c r="P60" s="213"/>
      <c r="Q60" s="213"/>
      <c r="R60" s="213"/>
    </row>
    <row r="61" spans="1:18" ht="20.149999999999999" customHeight="1" x14ac:dyDescent="0.3">
      <c r="A61" s="100"/>
      <c r="B61" s="96" t="str">
        <f t="shared" si="10"/>
        <v>The Victoria</v>
      </c>
      <c r="C61" s="220"/>
      <c r="D61" s="221" t="s">
        <v>156</v>
      </c>
      <c r="E61" s="222"/>
      <c r="F61" s="96" t="str">
        <f t="shared" si="11"/>
        <v>Shamrocks B</v>
      </c>
      <c r="G61" s="29"/>
      <c r="M61" s="208" t="s">
        <v>110</v>
      </c>
      <c r="N61" s="213"/>
      <c r="O61" s="213"/>
      <c r="P61" s="213"/>
      <c r="Q61" s="213"/>
      <c r="R61" s="213"/>
    </row>
    <row r="62" spans="1:18" ht="20.149999999999999" customHeight="1" x14ac:dyDescent="0.3">
      <c r="A62" s="100"/>
      <c r="B62" s="96" t="str">
        <f t="shared" si="10"/>
        <v>The Acre</v>
      </c>
      <c r="C62" s="220"/>
      <c r="D62" s="221" t="s">
        <v>156</v>
      </c>
      <c r="E62" s="222"/>
      <c r="F62" s="96" t="str">
        <f t="shared" si="11"/>
        <v>The Holly Tree</v>
      </c>
      <c r="G62" s="29"/>
      <c r="M62" s="208" t="s">
        <v>110</v>
      </c>
      <c r="N62" s="213"/>
      <c r="O62" s="213"/>
      <c r="P62" s="213"/>
      <c r="Q62" s="213"/>
      <c r="R62" s="213"/>
    </row>
    <row r="63" spans="1:18" ht="20.149999999999999" customHeight="1" x14ac:dyDescent="0.3">
      <c r="A63" s="219">
        <f>A53+7</f>
        <v>45946</v>
      </c>
      <c r="B63" s="233" t="s">
        <v>108</v>
      </c>
      <c r="C63" s="234"/>
      <c r="D63" s="234"/>
      <c r="E63" s="234"/>
      <c r="F63" s="235"/>
      <c r="G63" s="1" t="s">
        <v>155</v>
      </c>
      <c r="M63" s="208" t="s">
        <v>110</v>
      </c>
    </row>
    <row r="64" spans="1:18" ht="20.149999999999999" customHeight="1" x14ac:dyDescent="0.3">
      <c r="A64" s="100" t="s">
        <v>120</v>
      </c>
      <c r="B64" s="96" t="str">
        <f>Data!B2</f>
        <v>Burnham RBL</v>
      </c>
      <c r="C64" s="220"/>
      <c r="D64" s="221" t="s">
        <v>156</v>
      </c>
      <c r="E64" s="222"/>
      <c r="F64" s="96" t="str">
        <f>Data!B5</f>
        <v>Stoke Poges Darts</v>
      </c>
      <c r="G64" s="29"/>
      <c r="I64" s="208" t="str" cm="1">
        <f t="array" ref="I64">_xlfn.IFS(ISBLANK(C64)," ",C64&gt;E64,B64,C64=E64," ", C64&lt;E64, F64)</f>
        <v xml:space="preserve"> </v>
      </c>
      <c r="J64" s="208" t="str" cm="1">
        <f t="array" ref="J64">_xlfn.IFS(ISBLANK(C64)," ",C64=E64,B64,C64&gt;E64," ",C64&lt;E64," ")</f>
        <v xml:space="preserve"> </v>
      </c>
      <c r="K64" s="208" t="str" cm="1">
        <f t="array" ref="K64">_xlfn.IFS(ISBLANK(C64)," ",C64=E64,F64,C64&gt;E64," ",C64&lt;E64," ")</f>
        <v xml:space="preserve"> </v>
      </c>
      <c r="L64" s="208" t="str" cm="1">
        <f t="array" ref="L64">_xlfn.IFS(ISBLANK(C64)," ",C64&gt;E64,F64,C64=E64," ", C64&lt;E64, B64)</f>
        <v xml:space="preserve"> </v>
      </c>
      <c r="M64" s="208" t="s">
        <v>158</v>
      </c>
      <c r="N64" s="212" t="str">
        <f t="shared" ref="N64:R67" si="12">B64</f>
        <v>Burnham RBL</v>
      </c>
      <c r="O64" s="212">
        <f t="shared" si="12"/>
        <v>0</v>
      </c>
      <c r="P64" s="212" t="str">
        <f t="shared" si="12"/>
        <v>-</v>
      </c>
      <c r="Q64" s="212">
        <f t="shared" si="12"/>
        <v>0</v>
      </c>
      <c r="R64" s="212" t="str">
        <f t="shared" si="12"/>
        <v>Stoke Poges Darts</v>
      </c>
    </row>
    <row r="65" spans="1:18" ht="20.149999999999999" customHeight="1" x14ac:dyDescent="0.3">
      <c r="A65" s="100"/>
      <c r="B65" s="96" t="str">
        <f>Data!B3</f>
        <v>Chalvey Dukes</v>
      </c>
      <c r="C65" s="220"/>
      <c r="D65" s="221" t="s">
        <v>156</v>
      </c>
      <c r="E65" s="222"/>
      <c r="F65" s="96" t="str">
        <f>Data!B4</f>
        <v>NWCA Nomads</v>
      </c>
      <c r="G65" s="29"/>
      <c r="I65" s="208" t="str" cm="1">
        <f t="array" ref="I65">_xlfn.IFS(ISBLANK(C65)," ",C65&gt;E65,B65,C65=E65," ", C65&lt;E65, F65)</f>
        <v xml:space="preserve"> </v>
      </c>
      <c r="J65" s="208" t="str" cm="1">
        <f t="array" ref="J65">_xlfn.IFS(ISBLANK(C65)," ",C65=E65,B65,C65&gt;E65," ",C65&lt;E65," ")</f>
        <v xml:space="preserve"> </v>
      </c>
      <c r="K65" s="208" t="str" cm="1">
        <f t="array" ref="K65">_xlfn.IFS(ISBLANK(C65)," ",C65=E65,F65,C65&gt;E65," ",C65&lt;E65," ")</f>
        <v xml:space="preserve"> </v>
      </c>
      <c r="L65" s="208" t="str" cm="1">
        <f t="array" ref="L65">_xlfn.IFS(ISBLANK(C65)," ",C65&gt;E65,F65,C65=E65," ", C65&lt;E65, B65)</f>
        <v xml:space="preserve"> </v>
      </c>
      <c r="M65" s="208" t="s">
        <v>158</v>
      </c>
      <c r="N65" s="212" t="str">
        <f t="shared" si="12"/>
        <v>Chalvey Dukes</v>
      </c>
      <c r="O65" s="212">
        <f t="shared" si="12"/>
        <v>0</v>
      </c>
      <c r="P65" s="212" t="str">
        <f t="shared" si="12"/>
        <v>-</v>
      </c>
      <c r="Q65" s="212">
        <f t="shared" si="12"/>
        <v>0</v>
      </c>
      <c r="R65" s="212" t="str">
        <f t="shared" si="12"/>
        <v>NWCA Nomads</v>
      </c>
    </row>
    <row r="66" spans="1:18" ht="20.149999999999999" customHeight="1" x14ac:dyDescent="0.3">
      <c r="A66" s="100"/>
      <c r="B66" s="96" t="str">
        <f>Data!B8</f>
        <v>Stoke Poges VC</v>
      </c>
      <c r="C66" s="220"/>
      <c r="D66" s="221" t="s">
        <v>156</v>
      </c>
      <c r="E66" s="222"/>
      <c r="F66" s="96" t="str">
        <f>Data!B6</f>
        <v>Shamrocks A</v>
      </c>
      <c r="G66" s="29"/>
      <c r="I66" s="208" t="str" cm="1">
        <f t="array" ref="I66">_xlfn.IFS(ISBLANK(C66)," ",C66&gt;E66,B66,C66=E66," ", C66&lt;E66, F66)</f>
        <v xml:space="preserve"> </v>
      </c>
      <c r="J66" s="208" t="str" cm="1">
        <f t="array" ref="J66">_xlfn.IFS(ISBLANK(C66)," ",C66=E66,B66,C66&gt;E66," ",C66&lt;E66," ")</f>
        <v xml:space="preserve"> </v>
      </c>
      <c r="K66" s="208" t="str" cm="1">
        <f t="array" ref="K66">_xlfn.IFS(ISBLANK(C66)," ",C66=E66,F66,C66&gt;E66," ",C66&lt;E66," ")</f>
        <v xml:space="preserve"> </v>
      </c>
      <c r="L66" s="208" t="str" cm="1">
        <f t="array" ref="L66">_xlfn.IFS(ISBLANK(C66)," ",C66&gt;E66,F66,C66=E66," ", C66&lt;E66, B66)</f>
        <v xml:space="preserve"> </v>
      </c>
      <c r="M66" s="208" t="s">
        <v>158</v>
      </c>
      <c r="N66" s="212" t="str">
        <f t="shared" si="12"/>
        <v>Stoke Poges VC</v>
      </c>
      <c r="O66" s="212">
        <f t="shared" si="12"/>
        <v>0</v>
      </c>
      <c r="P66" s="212" t="str">
        <f t="shared" si="12"/>
        <v>-</v>
      </c>
      <c r="Q66" s="212">
        <f t="shared" si="12"/>
        <v>0</v>
      </c>
      <c r="R66" s="212" t="str">
        <f t="shared" si="12"/>
        <v>Shamrocks A</v>
      </c>
    </row>
    <row r="67" spans="1:18" ht="20.149999999999999" customHeight="1" x14ac:dyDescent="0.3">
      <c r="A67" s="100"/>
      <c r="B67" s="96" t="str">
        <f>Data!B7</f>
        <v>Old Windsor WMC</v>
      </c>
      <c r="C67" s="220"/>
      <c r="D67" s="221" t="s">
        <v>156</v>
      </c>
      <c r="E67" s="222"/>
      <c r="F67" s="96" t="str">
        <f>Data!B9</f>
        <v>The Royal Arrows</v>
      </c>
      <c r="G67" s="29"/>
      <c r="I67" s="208" t="str" cm="1">
        <f t="array" ref="I67">_xlfn.IFS(ISBLANK(C67)," ",C67&gt;E67,B67,C67=E67," ", C67&lt;E67, F67)</f>
        <v xml:space="preserve"> </v>
      </c>
      <c r="J67" s="208" t="str" cm="1">
        <f t="array" ref="J67">_xlfn.IFS(ISBLANK(C67)," ",C67=E67,B67,C67&gt;E67," ",C67&lt;E67," ")</f>
        <v xml:space="preserve"> </v>
      </c>
      <c r="K67" s="208" t="str" cm="1">
        <f t="array" ref="K67">_xlfn.IFS(ISBLANK(C67)," ",C67=E67,F67,C67&gt;E67," ",C67&lt;E67," ")</f>
        <v xml:space="preserve"> </v>
      </c>
      <c r="L67" s="208" t="str" cm="1">
        <f t="array" ref="L67">_xlfn.IFS(ISBLANK(C67)," ",C67&gt;E67,F67,C67=E67," ", C67&lt;E67, B67)</f>
        <v xml:space="preserve"> </v>
      </c>
      <c r="M67" s="208" t="s">
        <v>158</v>
      </c>
      <c r="N67" s="212" t="str">
        <f t="shared" si="12"/>
        <v>Old Windsor WMC</v>
      </c>
      <c r="O67" s="212">
        <f t="shared" si="12"/>
        <v>0</v>
      </c>
      <c r="P67" s="212" t="str">
        <f t="shared" si="12"/>
        <v>-</v>
      </c>
      <c r="Q67" s="212">
        <f t="shared" si="12"/>
        <v>0</v>
      </c>
      <c r="R67" s="212" t="str">
        <f t="shared" si="12"/>
        <v>The Royal Arrows</v>
      </c>
    </row>
    <row r="68" spans="1:18" ht="20.149999999999999" customHeight="1" x14ac:dyDescent="0.3">
      <c r="A68" s="100"/>
      <c r="B68" s="233" t="s">
        <v>66</v>
      </c>
      <c r="C68" s="234"/>
      <c r="D68" s="234"/>
      <c r="E68" s="234"/>
      <c r="F68" s="235"/>
      <c r="G68" s="29"/>
      <c r="M68" s="208" t="s">
        <v>110</v>
      </c>
    </row>
    <row r="69" spans="1:18" ht="20.149999999999999" customHeight="1" x14ac:dyDescent="0.3">
      <c r="A69" s="100"/>
      <c r="B69" s="96" t="str">
        <f>Data!B11</f>
        <v>Burnham Nomads</v>
      </c>
      <c r="C69" s="220"/>
      <c r="D69" s="221" t="s">
        <v>156</v>
      </c>
      <c r="E69" s="222"/>
      <c r="F69" s="96" t="str">
        <f>Data!B14</f>
        <v>No Game</v>
      </c>
      <c r="G69" s="29"/>
      <c r="I69" s="208" t="str" cm="1">
        <f t="array" ref="I69">_xlfn.IFS(ISBLANK(C69)," ",C69&gt;E69,B69,C69=E69," ", C69&lt;E69, F69)</f>
        <v xml:space="preserve"> </v>
      </c>
      <c r="J69" s="208" t="str" cm="1">
        <f t="array" ref="J69">_xlfn.IFS(ISBLANK(C69)," ",C69=E69,B69,C69&gt;E69," ",C69&lt;E69," ")</f>
        <v xml:space="preserve"> </v>
      </c>
      <c r="K69" s="208" t="str" cm="1">
        <f t="array" ref="K69">_xlfn.IFS(ISBLANK(C69)," ",C69=E69,F69,C69&gt;E69," ",C69&lt;E69," ")</f>
        <v xml:space="preserve"> </v>
      </c>
      <c r="L69" s="208" t="str" cm="1">
        <f t="array" ref="L69">_xlfn.IFS(ISBLANK(C69)," ",C69&gt;E69,F69,C69=E69," ", C69&lt;E69, B69)</f>
        <v xml:space="preserve"> </v>
      </c>
      <c r="M69" s="208" t="s">
        <v>158</v>
      </c>
      <c r="N69" s="212" t="str">
        <f t="shared" ref="N69:R72" si="13">B69</f>
        <v>Burnham Nomads</v>
      </c>
      <c r="O69" s="212">
        <f t="shared" si="13"/>
        <v>0</v>
      </c>
      <c r="P69" s="212" t="str">
        <f t="shared" si="13"/>
        <v>-</v>
      </c>
      <c r="Q69" s="212">
        <f t="shared" si="13"/>
        <v>0</v>
      </c>
      <c r="R69" s="212" t="str">
        <f t="shared" si="13"/>
        <v>No Game</v>
      </c>
    </row>
    <row r="70" spans="1:18" ht="20.149999999999999" customHeight="1" x14ac:dyDescent="0.3">
      <c r="A70" s="100"/>
      <c r="B70" s="96" t="str">
        <f>Data!B12</f>
        <v>Shamrocks B</v>
      </c>
      <c r="C70" s="220"/>
      <c r="D70" s="221" t="s">
        <v>156</v>
      </c>
      <c r="E70" s="222"/>
      <c r="F70" s="96" t="str">
        <f>Data!B13</f>
        <v>Iver RBL</v>
      </c>
      <c r="G70" s="29"/>
      <c r="I70" s="208" t="str" cm="1">
        <f t="array" ref="I70">_xlfn.IFS(ISBLANK(C70)," ",C70&gt;E70,B70,C70=E70," ", C70&lt;E70, F70)</f>
        <v xml:space="preserve"> </v>
      </c>
      <c r="J70" s="208" t="str" cm="1">
        <f t="array" ref="J70">_xlfn.IFS(ISBLANK(C70)," ",C70=E70,B70,C70&gt;E70," ",C70&lt;E70," ")</f>
        <v xml:space="preserve"> </v>
      </c>
      <c r="K70" s="208" t="str" cm="1">
        <f t="array" ref="K70">_xlfn.IFS(ISBLANK(C70)," ",C70=E70,F70,C70&gt;E70," ",C70&lt;E70," ")</f>
        <v xml:space="preserve"> </v>
      </c>
      <c r="L70" s="208" t="str" cm="1">
        <f t="array" ref="L70">_xlfn.IFS(ISBLANK(C70)," ",C70&gt;E70,F70,C70=E70," ", C70&lt;E70, B70)</f>
        <v xml:space="preserve"> </v>
      </c>
      <c r="M70" s="208" t="s">
        <v>158</v>
      </c>
      <c r="N70" s="212" t="str">
        <f t="shared" si="13"/>
        <v>Shamrocks B</v>
      </c>
      <c r="O70" s="212">
        <f t="shared" si="13"/>
        <v>0</v>
      </c>
      <c r="P70" s="212" t="str">
        <f t="shared" si="13"/>
        <v>-</v>
      </c>
      <c r="Q70" s="212">
        <f t="shared" si="13"/>
        <v>0</v>
      </c>
      <c r="R70" s="212" t="str">
        <f t="shared" si="13"/>
        <v>Iver RBL</v>
      </c>
    </row>
    <row r="71" spans="1:18" ht="20.149999999999999" customHeight="1" x14ac:dyDescent="0.3">
      <c r="A71" s="100"/>
      <c r="B71" s="96" t="str">
        <f>Data!B17</f>
        <v>The Victoria</v>
      </c>
      <c r="C71" s="220"/>
      <c r="D71" s="221" t="s">
        <v>156</v>
      </c>
      <c r="E71" s="222"/>
      <c r="F71" s="96" t="str">
        <f>Data!B15</f>
        <v>The Acre</v>
      </c>
      <c r="G71" s="29"/>
      <c r="I71" s="208" t="str" cm="1">
        <f t="array" ref="I71">_xlfn.IFS(ISBLANK(C71)," ",C71&gt;E71,B71,C71=E71," ", C71&lt;E71, F71)</f>
        <v xml:space="preserve"> </v>
      </c>
      <c r="J71" s="208" t="str" cm="1">
        <f t="array" ref="J71">_xlfn.IFS(ISBLANK(C71)," ",C71=E71,B71,C71&gt;E71," ",C71&lt;E71," ")</f>
        <v xml:space="preserve"> </v>
      </c>
      <c r="K71" s="208" t="str" cm="1">
        <f t="array" ref="K71">_xlfn.IFS(ISBLANK(C71)," ",C71=E71,F71,C71&gt;E71," ",C71&lt;E71," ")</f>
        <v xml:space="preserve"> </v>
      </c>
      <c r="L71" s="208" t="str" cm="1">
        <f t="array" ref="L71">_xlfn.IFS(ISBLANK(C71)," ",C71&gt;E71,F71,C71=E71," ", C71&lt;E71, B71)</f>
        <v xml:space="preserve"> </v>
      </c>
      <c r="M71" s="208" t="s">
        <v>158</v>
      </c>
      <c r="N71" s="212" t="str">
        <f t="shared" si="13"/>
        <v>The Victoria</v>
      </c>
      <c r="O71" s="212">
        <f t="shared" si="13"/>
        <v>0</v>
      </c>
      <c r="P71" s="212" t="str">
        <f t="shared" si="13"/>
        <v>-</v>
      </c>
      <c r="Q71" s="212">
        <f t="shared" si="13"/>
        <v>0</v>
      </c>
      <c r="R71" s="212" t="str">
        <f t="shared" si="13"/>
        <v>The Acre</v>
      </c>
    </row>
    <row r="72" spans="1:18" ht="20.149999999999999" customHeight="1" x14ac:dyDescent="0.3">
      <c r="A72" s="100"/>
      <c r="B72" s="96" t="str">
        <f>Data!B16</f>
        <v>NWCA Darts</v>
      </c>
      <c r="C72" s="220"/>
      <c r="D72" s="221" t="s">
        <v>156</v>
      </c>
      <c r="E72" s="222"/>
      <c r="F72" s="96" t="str">
        <f>Data!B18</f>
        <v>The Holly Tree</v>
      </c>
      <c r="G72" s="29"/>
      <c r="I72" s="208" t="str" cm="1">
        <f t="array" ref="I72">_xlfn.IFS(ISBLANK(C72)," ",C72&gt;E72,B72,C72=E72," ", C72&lt;E72, F72)</f>
        <v xml:space="preserve"> </v>
      </c>
      <c r="J72" s="208" t="str" cm="1">
        <f t="array" ref="J72">_xlfn.IFS(ISBLANK(C72)," ",C72=E72,B72,C72&gt;E72," ",C72&lt;E72," ")</f>
        <v xml:space="preserve"> </v>
      </c>
      <c r="K72" s="208" t="str" cm="1">
        <f t="array" ref="K72">_xlfn.IFS(ISBLANK(C72)," ",C72=E72,F72,C72&gt;E72," ",C72&lt;E72," ")</f>
        <v xml:space="preserve"> </v>
      </c>
      <c r="L72" s="208" t="str" cm="1">
        <f t="array" ref="L72">_xlfn.IFS(ISBLANK(C72)," ",C72&gt;E72,F72,C72=E72," ", C72&lt;E72, B72)</f>
        <v xml:space="preserve"> </v>
      </c>
      <c r="M72" s="208" t="s">
        <v>158</v>
      </c>
      <c r="N72" s="212" t="str">
        <f t="shared" si="13"/>
        <v>NWCA Darts</v>
      </c>
      <c r="O72" s="212">
        <f t="shared" si="13"/>
        <v>0</v>
      </c>
      <c r="P72" s="212" t="str">
        <f t="shared" si="13"/>
        <v>-</v>
      </c>
      <c r="Q72" s="212">
        <f t="shared" si="13"/>
        <v>0</v>
      </c>
      <c r="R72" s="212" t="str">
        <f t="shared" si="13"/>
        <v>The Holly Tree</v>
      </c>
    </row>
    <row r="73" spans="1:18" ht="20.149999999999999" customHeight="1" x14ac:dyDescent="0.3">
      <c r="A73" s="219">
        <f>A63+7</f>
        <v>45953</v>
      </c>
      <c r="B73" s="233" t="s">
        <v>108</v>
      </c>
      <c r="C73" s="234"/>
      <c r="D73" s="234"/>
      <c r="E73" s="234"/>
      <c r="F73" s="235"/>
      <c r="G73" s="1" t="s">
        <v>155</v>
      </c>
      <c r="M73" s="208" t="s">
        <v>110</v>
      </c>
    </row>
    <row r="74" spans="1:18" ht="20.149999999999999" customHeight="1" x14ac:dyDescent="0.3">
      <c r="A74" s="100" t="s">
        <v>121</v>
      </c>
      <c r="B74" s="96" t="str">
        <f>Data!B4</f>
        <v>NWCA Nomads</v>
      </c>
      <c r="C74" s="220"/>
      <c r="D74" s="221" t="s">
        <v>156</v>
      </c>
      <c r="E74" s="222"/>
      <c r="F74" s="96" t="str">
        <f>Data!B2</f>
        <v>Burnham RBL</v>
      </c>
      <c r="G74" s="29"/>
      <c r="I74" s="208" t="str" cm="1">
        <f t="array" ref="I74">_xlfn.IFS(ISBLANK(C74)," ",C74&gt;E74,B74,C74=E74," ", C74&lt;E74, F74)</f>
        <v xml:space="preserve"> </v>
      </c>
      <c r="J74" s="208" t="str" cm="1">
        <f t="array" ref="J74">_xlfn.IFS(ISBLANK(C74)," ",C74=E74,B74,C74&gt;E74," ",C74&lt;E74," ")</f>
        <v xml:space="preserve"> </v>
      </c>
      <c r="K74" s="208" t="str" cm="1">
        <f t="array" ref="K74">_xlfn.IFS(ISBLANK(C74)," ",C74=E74,F74,C74&gt;E74," ",C74&lt;E74," ")</f>
        <v xml:space="preserve"> </v>
      </c>
      <c r="L74" s="208" t="str" cm="1">
        <f t="array" ref="L74">_xlfn.IFS(ISBLANK(C74)," ",C74&gt;E74,F74,C74=E74," ", C74&lt;E74, B74)</f>
        <v xml:space="preserve"> </v>
      </c>
      <c r="M74" s="208" t="s">
        <v>158</v>
      </c>
      <c r="N74" s="212" t="str">
        <f t="shared" ref="N74:R77" si="14">B74</f>
        <v>NWCA Nomads</v>
      </c>
      <c r="O74" s="212">
        <f t="shared" si="14"/>
        <v>0</v>
      </c>
      <c r="P74" s="212" t="str">
        <f t="shared" si="14"/>
        <v>-</v>
      </c>
      <c r="Q74" s="212">
        <f t="shared" si="14"/>
        <v>0</v>
      </c>
      <c r="R74" s="212" t="str">
        <f t="shared" si="14"/>
        <v>Burnham RBL</v>
      </c>
    </row>
    <row r="75" spans="1:18" ht="20.149999999999999" customHeight="1" x14ac:dyDescent="0.3">
      <c r="A75" s="100"/>
      <c r="B75" s="96" t="str">
        <f>Data!B9</f>
        <v>The Royal Arrows</v>
      </c>
      <c r="C75" s="220"/>
      <c r="D75" s="221" t="s">
        <v>156</v>
      </c>
      <c r="E75" s="222"/>
      <c r="F75" s="96" t="str">
        <f>Data!B3</f>
        <v>Chalvey Dukes</v>
      </c>
      <c r="G75" s="29"/>
      <c r="I75" s="208" t="str" cm="1">
        <f t="array" ref="I75">_xlfn.IFS(ISBLANK(C75)," ",C75&gt;E75,B75,C75=E75," ", C75&lt;E75, F75)</f>
        <v xml:space="preserve"> </v>
      </c>
      <c r="J75" s="208" t="str" cm="1">
        <f t="array" ref="J75">_xlfn.IFS(ISBLANK(C75)," ",C75=E75,B75,C75&gt;E75," ",C75&lt;E75," ")</f>
        <v xml:space="preserve"> </v>
      </c>
      <c r="K75" s="208" t="str" cm="1">
        <f t="array" ref="K75">_xlfn.IFS(ISBLANK(C75)," ",C75=E75,F75,C75&gt;E75," ",C75&lt;E75," ")</f>
        <v xml:space="preserve"> </v>
      </c>
      <c r="L75" s="208" t="str" cm="1">
        <f t="array" ref="L75">_xlfn.IFS(ISBLANK(C75)," ",C75&gt;E75,F75,C75=E75," ", C75&lt;E75, B75)</f>
        <v xml:space="preserve"> </v>
      </c>
      <c r="M75" s="208" t="s">
        <v>158</v>
      </c>
      <c r="N75" s="212" t="str">
        <f t="shared" si="14"/>
        <v>The Royal Arrows</v>
      </c>
      <c r="O75" s="212">
        <f t="shared" si="14"/>
        <v>0</v>
      </c>
      <c r="P75" s="212" t="str">
        <f t="shared" si="14"/>
        <v>-</v>
      </c>
      <c r="Q75" s="212">
        <f t="shared" si="14"/>
        <v>0</v>
      </c>
      <c r="R75" s="212" t="str">
        <f t="shared" si="14"/>
        <v>Chalvey Dukes</v>
      </c>
    </row>
    <row r="76" spans="1:18" ht="20.149999999999999" customHeight="1" x14ac:dyDescent="0.3">
      <c r="A76" s="100"/>
      <c r="B76" s="96" t="str">
        <f>Data!B5</f>
        <v>Stoke Poges Darts</v>
      </c>
      <c r="C76" s="220"/>
      <c r="D76" s="221" t="s">
        <v>156</v>
      </c>
      <c r="E76" s="222"/>
      <c r="F76" s="96" t="str">
        <f>Data!B8</f>
        <v>Stoke Poges VC</v>
      </c>
      <c r="G76" s="29"/>
      <c r="I76" s="208" t="str" cm="1">
        <f t="array" ref="I76">_xlfn.IFS(ISBLANK(C76)," ",C76&gt;E76,B76,C76=E76," ", C76&lt;E76, F76)</f>
        <v xml:space="preserve"> </v>
      </c>
      <c r="J76" s="208" t="str" cm="1">
        <f t="array" ref="J76">_xlfn.IFS(ISBLANK(C76)," ",C76=E76,B76,C76&gt;E76," ",C76&lt;E76," ")</f>
        <v xml:space="preserve"> </v>
      </c>
      <c r="K76" s="208" t="str" cm="1">
        <f t="array" ref="K76">_xlfn.IFS(ISBLANK(C76)," ",C76=E76,F76,C76&gt;E76," ",C76&lt;E76," ")</f>
        <v xml:space="preserve"> </v>
      </c>
      <c r="L76" s="208" t="str" cm="1">
        <f t="array" ref="L76">_xlfn.IFS(ISBLANK(C76)," ",C76&gt;E76,F76,C76=E76," ", C76&lt;E76, B76)</f>
        <v xml:space="preserve"> </v>
      </c>
      <c r="M76" s="208" t="s">
        <v>158</v>
      </c>
      <c r="N76" s="212" t="str">
        <f t="shared" si="14"/>
        <v>Stoke Poges Darts</v>
      </c>
      <c r="O76" s="212">
        <f t="shared" si="14"/>
        <v>0</v>
      </c>
      <c r="P76" s="212" t="str">
        <f t="shared" si="14"/>
        <v>-</v>
      </c>
      <c r="Q76" s="212">
        <f t="shared" si="14"/>
        <v>0</v>
      </c>
      <c r="R76" s="212" t="str">
        <f t="shared" si="14"/>
        <v>Stoke Poges VC</v>
      </c>
    </row>
    <row r="77" spans="1:18" ht="20.149999999999999" customHeight="1" x14ac:dyDescent="0.3">
      <c r="A77" s="100"/>
      <c r="B77" s="96" t="str">
        <f>Data!B6</f>
        <v>Shamrocks A</v>
      </c>
      <c r="C77" s="220"/>
      <c r="D77" s="221" t="s">
        <v>156</v>
      </c>
      <c r="E77" s="222"/>
      <c r="F77" s="96" t="str">
        <f>Data!B7</f>
        <v>Old Windsor WMC</v>
      </c>
      <c r="G77" s="29"/>
      <c r="I77" s="208" t="str" cm="1">
        <f t="array" ref="I77">_xlfn.IFS(ISBLANK(C77)," ",C77&gt;E77,B77,C77=E77," ", C77&lt;E77, F77)</f>
        <v xml:space="preserve"> </v>
      </c>
      <c r="J77" s="208" t="str" cm="1">
        <f t="array" ref="J77">_xlfn.IFS(ISBLANK(C77)," ",C77=E77,B77,C77&gt;E77," ",C77&lt;E77," ")</f>
        <v xml:space="preserve"> </v>
      </c>
      <c r="K77" s="208" t="str" cm="1">
        <f t="array" ref="K77">_xlfn.IFS(ISBLANK(C77)," ",C77=E77,F77,C77&gt;E77," ",C77&lt;E77," ")</f>
        <v xml:space="preserve"> </v>
      </c>
      <c r="L77" s="208" t="str" cm="1">
        <f t="array" ref="L77">_xlfn.IFS(ISBLANK(C77)," ",C77&gt;E77,F77,C77=E77," ", C77&lt;E77, B77)</f>
        <v xml:space="preserve"> </v>
      </c>
      <c r="M77" s="208" t="s">
        <v>158</v>
      </c>
      <c r="N77" s="212" t="str">
        <f t="shared" si="14"/>
        <v>Shamrocks A</v>
      </c>
      <c r="O77" s="212">
        <f t="shared" si="14"/>
        <v>0</v>
      </c>
      <c r="P77" s="212" t="str">
        <f t="shared" si="14"/>
        <v>-</v>
      </c>
      <c r="Q77" s="212">
        <f t="shared" si="14"/>
        <v>0</v>
      </c>
      <c r="R77" s="212" t="str">
        <f t="shared" si="14"/>
        <v>Old Windsor WMC</v>
      </c>
    </row>
    <row r="78" spans="1:18" ht="20.149999999999999" customHeight="1" x14ac:dyDescent="0.3">
      <c r="A78" s="100"/>
      <c r="B78" s="233" t="s">
        <v>66</v>
      </c>
      <c r="C78" s="234"/>
      <c r="D78" s="234"/>
      <c r="E78" s="234"/>
      <c r="F78" s="235"/>
      <c r="G78" s="29"/>
      <c r="M78" s="208" t="s">
        <v>110</v>
      </c>
    </row>
    <row r="79" spans="1:18" ht="20.149999999999999" customHeight="1" x14ac:dyDescent="0.3">
      <c r="A79" s="100"/>
      <c r="B79" s="96" t="str">
        <f>Data!B13</f>
        <v>Iver RBL</v>
      </c>
      <c r="C79" s="220"/>
      <c r="D79" s="221" t="s">
        <v>156</v>
      </c>
      <c r="E79" s="222"/>
      <c r="F79" s="96" t="str">
        <f>Data!B11</f>
        <v>Burnham Nomads</v>
      </c>
      <c r="G79" s="29"/>
      <c r="I79" s="208" t="str" cm="1">
        <f t="array" ref="I79">_xlfn.IFS(ISBLANK(C79)," ",C79&gt;E79,B79,C79=E79," ", C79&lt;E79, F79)</f>
        <v xml:space="preserve"> </v>
      </c>
      <c r="J79" s="208" t="str" cm="1">
        <f t="array" ref="J79">_xlfn.IFS(ISBLANK(C79)," ",C79=E79,B79,C79&gt;E79," ",C79&lt;E79," ")</f>
        <v xml:space="preserve"> </v>
      </c>
      <c r="K79" s="208" t="str" cm="1">
        <f t="array" ref="K79">_xlfn.IFS(ISBLANK(C79)," ",C79=E79,F79,C79&gt;E79," ",C79&lt;E79," ")</f>
        <v xml:space="preserve"> </v>
      </c>
      <c r="L79" s="208" t="str" cm="1">
        <f t="array" ref="L79">_xlfn.IFS(ISBLANK(C79)," ",C79&gt;E79,F79,C79=E79," ", C79&lt;E79, B79)</f>
        <v xml:space="preserve"> </v>
      </c>
      <c r="M79" s="208" t="s">
        <v>158</v>
      </c>
      <c r="N79" s="212" t="str">
        <f t="shared" ref="N79:R82" si="15">B79</f>
        <v>Iver RBL</v>
      </c>
      <c r="O79" s="212">
        <f t="shared" si="15"/>
        <v>0</v>
      </c>
      <c r="P79" s="212" t="str">
        <f t="shared" si="15"/>
        <v>-</v>
      </c>
      <c r="Q79" s="212">
        <f t="shared" si="15"/>
        <v>0</v>
      </c>
      <c r="R79" s="212" t="str">
        <f t="shared" si="15"/>
        <v>Burnham Nomads</v>
      </c>
    </row>
    <row r="80" spans="1:18" ht="20.149999999999999" customHeight="1" x14ac:dyDescent="0.3">
      <c r="A80" s="100"/>
      <c r="B80" s="96" t="str">
        <f>Data!B18</f>
        <v>The Holly Tree</v>
      </c>
      <c r="C80" s="220"/>
      <c r="D80" s="221" t="s">
        <v>156</v>
      </c>
      <c r="E80" s="222"/>
      <c r="F80" s="96" t="str">
        <f>Data!B12</f>
        <v>Shamrocks B</v>
      </c>
      <c r="G80" s="29"/>
      <c r="I80" s="208" t="str" cm="1">
        <f t="array" ref="I80">_xlfn.IFS(ISBLANK(C80)," ",C80&gt;E80,B80,C80=E80," ", C80&lt;E80, F80)</f>
        <v xml:space="preserve"> </v>
      </c>
      <c r="J80" s="208" t="str" cm="1">
        <f t="array" ref="J80">_xlfn.IFS(ISBLANK(C80)," ",C80=E80,B80,C80&gt;E80," ",C80&lt;E80," ")</f>
        <v xml:space="preserve"> </v>
      </c>
      <c r="K80" s="208" t="str" cm="1">
        <f t="array" ref="K80">_xlfn.IFS(ISBLANK(C80)," ",C80=E80,F80,C80&gt;E80," ",C80&lt;E80," ")</f>
        <v xml:space="preserve"> </v>
      </c>
      <c r="L80" s="208" t="str" cm="1">
        <f t="array" ref="L80">_xlfn.IFS(ISBLANK(C80)," ",C80&gt;E80,F80,C80=E80," ", C80&lt;E80, B80)</f>
        <v xml:space="preserve"> </v>
      </c>
      <c r="M80" s="208" t="s">
        <v>158</v>
      </c>
      <c r="N80" s="212" t="str">
        <f t="shared" si="15"/>
        <v>The Holly Tree</v>
      </c>
      <c r="O80" s="212">
        <f t="shared" si="15"/>
        <v>0</v>
      </c>
      <c r="P80" s="212" t="str">
        <f t="shared" si="15"/>
        <v>-</v>
      </c>
      <c r="Q80" s="212">
        <f t="shared" si="15"/>
        <v>0</v>
      </c>
      <c r="R80" s="212" t="str">
        <f t="shared" si="15"/>
        <v>Shamrocks B</v>
      </c>
    </row>
    <row r="81" spans="1:18" ht="20.149999999999999" customHeight="1" x14ac:dyDescent="0.3">
      <c r="A81" s="100"/>
      <c r="B81" s="96" t="str">
        <f>Data!B14</f>
        <v>No Game</v>
      </c>
      <c r="C81" s="220"/>
      <c r="D81" s="221" t="s">
        <v>156</v>
      </c>
      <c r="E81" s="222"/>
      <c r="F81" s="96" t="str">
        <f>Data!B17</f>
        <v>The Victoria</v>
      </c>
      <c r="G81" s="29"/>
      <c r="I81" s="208" t="str" cm="1">
        <f t="array" ref="I81">_xlfn.IFS(ISBLANK(C81)," ",C81&gt;E81,B81,C81=E81," ", C81&lt;E81, F81)</f>
        <v xml:space="preserve"> </v>
      </c>
      <c r="J81" s="208" t="str" cm="1">
        <f t="array" ref="J81">_xlfn.IFS(ISBLANK(C81)," ",C81=E81,B81,C81&gt;E81," ",C81&lt;E81," ")</f>
        <v xml:space="preserve"> </v>
      </c>
      <c r="K81" s="208" t="str" cm="1">
        <f t="array" ref="K81">_xlfn.IFS(ISBLANK(C81)," ",C81=E81,F81,C81&gt;E81," ",C81&lt;E81," ")</f>
        <v xml:space="preserve"> </v>
      </c>
      <c r="L81" s="208" t="str" cm="1">
        <f t="array" ref="L81">_xlfn.IFS(ISBLANK(C81)," ",C81&gt;E81,F81,C81=E81," ", C81&lt;E81, B81)</f>
        <v xml:space="preserve"> </v>
      </c>
      <c r="M81" s="208" t="s">
        <v>158</v>
      </c>
      <c r="N81" s="212" t="str">
        <f t="shared" si="15"/>
        <v>No Game</v>
      </c>
      <c r="O81" s="212">
        <f t="shared" si="15"/>
        <v>0</v>
      </c>
      <c r="P81" s="212" t="str">
        <f t="shared" si="15"/>
        <v>-</v>
      </c>
      <c r="Q81" s="212">
        <f t="shared" si="15"/>
        <v>0</v>
      </c>
      <c r="R81" s="212" t="str">
        <f t="shared" si="15"/>
        <v>The Victoria</v>
      </c>
    </row>
    <row r="82" spans="1:18" ht="20.149999999999999" customHeight="1" x14ac:dyDescent="0.3">
      <c r="A82" s="100"/>
      <c r="B82" s="96" t="str">
        <f>Data!B15</f>
        <v>The Acre</v>
      </c>
      <c r="C82" s="220"/>
      <c r="D82" s="221" t="s">
        <v>156</v>
      </c>
      <c r="E82" s="222"/>
      <c r="F82" s="96" t="str">
        <f>Data!B16</f>
        <v>NWCA Darts</v>
      </c>
      <c r="G82" s="29"/>
      <c r="I82" s="208" t="str" cm="1">
        <f t="array" ref="I82">_xlfn.IFS(ISBLANK(C82)," ",C82&gt;E82,B82,C82=E82," ", C82&lt;E82, F82)</f>
        <v xml:space="preserve"> </v>
      </c>
      <c r="J82" s="208" t="str" cm="1">
        <f t="array" ref="J82">_xlfn.IFS(ISBLANK(C82)," ",C82=E82,B82,C82&gt;E82," ",C82&lt;E82," ")</f>
        <v xml:space="preserve"> </v>
      </c>
      <c r="K82" s="208" t="str" cm="1">
        <f t="array" ref="K82">_xlfn.IFS(ISBLANK(C82)," ",C82=E82,F82,C82&gt;E82," ",C82&lt;E82," ")</f>
        <v xml:space="preserve"> </v>
      </c>
      <c r="L82" s="208" t="str" cm="1">
        <f t="array" ref="L82">_xlfn.IFS(ISBLANK(C82)," ",C82&gt;E82,F82,C82=E82," ", C82&lt;E82, B82)</f>
        <v xml:space="preserve"> </v>
      </c>
      <c r="M82" s="208" t="s">
        <v>158</v>
      </c>
      <c r="N82" s="212" t="str">
        <f t="shared" si="15"/>
        <v>The Acre</v>
      </c>
      <c r="O82" s="212">
        <f t="shared" si="15"/>
        <v>0</v>
      </c>
      <c r="P82" s="212" t="str">
        <f t="shared" si="15"/>
        <v>-</v>
      </c>
      <c r="Q82" s="212">
        <f t="shared" si="15"/>
        <v>0</v>
      </c>
      <c r="R82" s="212" t="str">
        <f t="shared" si="15"/>
        <v>NWCA Darts</v>
      </c>
    </row>
    <row r="83" spans="1:18" ht="20.149999999999999" customHeight="1" x14ac:dyDescent="0.3">
      <c r="A83" s="219">
        <f>A73+7</f>
        <v>45960</v>
      </c>
      <c r="B83" s="233" t="s">
        <v>165</v>
      </c>
      <c r="C83" s="234"/>
      <c r="D83" s="234"/>
      <c r="E83" s="234"/>
      <c r="F83" s="235"/>
      <c r="G83" s="1" t="s">
        <v>155</v>
      </c>
      <c r="M83" s="208" t="s">
        <v>110</v>
      </c>
    </row>
    <row r="84" spans="1:18" ht="20.149999999999999" customHeight="1" x14ac:dyDescent="0.3">
      <c r="A84" s="100"/>
      <c r="B84" s="96"/>
      <c r="C84" s="220"/>
      <c r="D84" s="221" t="s">
        <v>156</v>
      </c>
      <c r="E84" s="222"/>
      <c r="F84" s="96"/>
      <c r="G84" s="29"/>
      <c r="M84" s="208" t="s">
        <v>110</v>
      </c>
    </row>
    <row r="85" spans="1:18" ht="20.149999999999999" customHeight="1" x14ac:dyDescent="0.3">
      <c r="A85" s="100"/>
      <c r="B85" s="96"/>
      <c r="C85" s="220"/>
      <c r="D85" s="221" t="s">
        <v>156</v>
      </c>
      <c r="E85" s="222"/>
      <c r="F85" s="96"/>
      <c r="G85" s="29"/>
      <c r="M85" s="208" t="s">
        <v>110</v>
      </c>
    </row>
    <row r="86" spans="1:18" ht="20.149999999999999" customHeight="1" x14ac:dyDescent="0.3">
      <c r="A86" s="100"/>
      <c r="B86" s="233" t="s">
        <v>166</v>
      </c>
      <c r="C86" s="234"/>
      <c r="D86" s="234"/>
      <c r="E86" s="234"/>
      <c r="F86" s="235"/>
      <c r="G86" s="29"/>
      <c r="M86" s="208" t="s">
        <v>110</v>
      </c>
    </row>
    <row r="87" spans="1:18" ht="20.149999999999999" customHeight="1" x14ac:dyDescent="0.3">
      <c r="A87" s="100"/>
      <c r="B87" s="96"/>
      <c r="C87" s="220"/>
      <c r="D87" s="221" t="s">
        <v>156</v>
      </c>
      <c r="E87" s="222"/>
      <c r="F87" s="96"/>
      <c r="G87" s="29"/>
      <c r="M87" s="208" t="s">
        <v>110</v>
      </c>
    </row>
    <row r="88" spans="1:18" ht="20.149999999999999" customHeight="1" x14ac:dyDescent="0.3">
      <c r="A88" s="100"/>
      <c r="B88" s="96"/>
      <c r="C88" s="220"/>
      <c r="D88" s="221" t="s">
        <v>156</v>
      </c>
      <c r="E88" s="222"/>
      <c r="F88" s="96"/>
      <c r="G88" s="29"/>
      <c r="M88" s="208" t="s">
        <v>110</v>
      </c>
    </row>
    <row r="89" spans="1:18" ht="20.149999999999999" customHeight="1" x14ac:dyDescent="0.3">
      <c r="A89" s="100"/>
      <c r="B89" s="233" t="s">
        <v>167</v>
      </c>
      <c r="C89" s="234"/>
      <c r="D89" s="234"/>
      <c r="E89" s="234"/>
      <c r="F89" s="235"/>
      <c r="G89" s="29"/>
      <c r="M89" s="208" t="s">
        <v>110</v>
      </c>
    </row>
    <row r="90" spans="1:18" ht="20.149999999999999" customHeight="1" x14ac:dyDescent="0.3">
      <c r="A90" s="100"/>
      <c r="B90" s="96"/>
      <c r="C90" s="220"/>
      <c r="D90" s="221" t="s">
        <v>156</v>
      </c>
      <c r="E90" s="222"/>
      <c r="F90" s="96"/>
      <c r="G90" s="29"/>
      <c r="M90" s="208" t="s">
        <v>110</v>
      </c>
    </row>
    <row r="91" spans="1:18" ht="20.149999999999999" customHeight="1" x14ac:dyDescent="0.3">
      <c r="A91" s="100"/>
      <c r="B91" s="96"/>
      <c r="C91" s="220"/>
      <c r="D91" s="221" t="s">
        <v>156</v>
      </c>
      <c r="E91" s="222"/>
      <c r="F91" s="96"/>
      <c r="G91" s="29"/>
      <c r="M91" s="208" t="s">
        <v>110</v>
      </c>
    </row>
    <row r="92" spans="1:18" ht="20.149999999999999" customHeight="1" x14ac:dyDescent="0.3">
      <c r="A92" s="100"/>
      <c r="B92" s="233" t="s">
        <v>168</v>
      </c>
      <c r="C92" s="234"/>
      <c r="D92" s="234"/>
      <c r="E92" s="234"/>
      <c r="F92" s="235"/>
      <c r="G92" s="29"/>
      <c r="M92" s="208" t="s">
        <v>110</v>
      </c>
    </row>
    <row r="93" spans="1:18" ht="20.149999999999999" customHeight="1" x14ac:dyDescent="0.3">
      <c r="A93" s="100"/>
      <c r="B93" s="96"/>
      <c r="C93" s="220"/>
      <c r="D93" s="221" t="s">
        <v>156</v>
      </c>
      <c r="E93" s="222"/>
      <c r="F93" s="96"/>
      <c r="G93" s="29"/>
      <c r="M93" s="208" t="s">
        <v>110</v>
      </c>
    </row>
    <row r="94" spans="1:18" ht="20.149999999999999" customHeight="1" x14ac:dyDescent="0.3">
      <c r="A94" s="100"/>
      <c r="B94" s="96"/>
      <c r="C94" s="220"/>
      <c r="D94" s="221" t="s">
        <v>156</v>
      </c>
      <c r="E94" s="222"/>
      <c r="F94" s="96"/>
      <c r="G94" s="29"/>
      <c r="M94" s="208" t="s">
        <v>110</v>
      </c>
    </row>
    <row r="95" spans="1:18" ht="20.149999999999999" customHeight="1" x14ac:dyDescent="0.3">
      <c r="A95" s="219">
        <f>A83+7</f>
        <v>45967</v>
      </c>
      <c r="B95" s="233" t="s">
        <v>108</v>
      </c>
      <c r="C95" s="234"/>
      <c r="D95" s="234"/>
      <c r="E95" s="234"/>
      <c r="F95" s="235"/>
      <c r="G95" s="1" t="s">
        <v>155</v>
      </c>
      <c r="M95" s="208" t="s">
        <v>110</v>
      </c>
    </row>
    <row r="96" spans="1:18" ht="20.149999999999999" customHeight="1" x14ac:dyDescent="0.3">
      <c r="A96" s="100" t="s">
        <v>129</v>
      </c>
      <c r="B96" s="96" t="str">
        <f>Data!B2</f>
        <v>Burnham RBL</v>
      </c>
      <c r="C96" s="220"/>
      <c r="D96" s="221" t="s">
        <v>156</v>
      </c>
      <c r="E96" s="222"/>
      <c r="F96" s="96" t="str">
        <f>Data!B3</f>
        <v>Chalvey Dukes</v>
      </c>
      <c r="G96" s="29"/>
      <c r="I96" s="208" t="str" cm="1">
        <f t="array" ref="I96">_xlfn.IFS(ISBLANK(C96)," ",C96&gt;E96,B96,C96=E96," ", C96&lt;E96, F96)</f>
        <v xml:space="preserve"> </v>
      </c>
      <c r="J96" s="208" t="str" cm="1">
        <f t="array" ref="J96">_xlfn.IFS(ISBLANK(C96)," ",C96=E96,B96,C96&gt;E96," ",C96&lt;E96," ")</f>
        <v xml:space="preserve"> </v>
      </c>
      <c r="K96" s="208" t="str" cm="1">
        <f t="array" ref="K96">_xlfn.IFS(ISBLANK(C96)," ",C96=E96,F96,C96&gt;E96," ",C96&lt;E96," ")</f>
        <v xml:space="preserve"> </v>
      </c>
      <c r="L96" s="208" t="str" cm="1">
        <f t="array" ref="L96">_xlfn.IFS(ISBLANK(C96)," ",C96&gt;E96,F96,C96=E96," ", C96&lt;E96, B96)</f>
        <v xml:space="preserve"> </v>
      </c>
      <c r="M96" s="208" t="s">
        <v>158</v>
      </c>
      <c r="N96" s="212" t="str">
        <f t="shared" ref="N96:R99" si="16">B96</f>
        <v>Burnham RBL</v>
      </c>
      <c r="O96" s="212">
        <f t="shared" si="16"/>
        <v>0</v>
      </c>
      <c r="P96" s="212" t="str">
        <f t="shared" si="16"/>
        <v>-</v>
      </c>
      <c r="Q96" s="212">
        <f t="shared" si="16"/>
        <v>0</v>
      </c>
      <c r="R96" s="212" t="str">
        <f t="shared" si="16"/>
        <v>Chalvey Dukes</v>
      </c>
    </row>
    <row r="97" spans="1:18" ht="20.149999999999999" customHeight="1" x14ac:dyDescent="0.3">
      <c r="A97" s="100"/>
      <c r="B97" s="96" t="str">
        <f>Data!B8</f>
        <v>Stoke Poges VC</v>
      </c>
      <c r="C97" s="220"/>
      <c r="D97" s="221" t="s">
        <v>156</v>
      </c>
      <c r="E97" s="222"/>
      <c r="F97" s="96" t="str">
        <f>Data!B4</f>
        <v>NWCA Nomads</v>
      </c>
      <c r="G97" s="29"/>
      <c r="I97" s="208" t="str" cm="1">
        <f t="array" ref="I97">_xlfn.IFS(ISBLANK(C97)," ",C97&gt;E97,B97,C97=E97," ", C97&lt;E97, F97)</f>
        <v xml:space="preserve"> </v>
      </c>
      <c r="J97" s="208" t="str" cm="1">
        <f t="array" ref="J97">_xlfn.IFS(ISBLANK(C97)," ",C97=E97,B97,C97&gt;E97," ",C97&lt;E97," ")</f>
        <v xml:space="preserve"> </v>
      </c>
      <c r="K97" s="208" t="str" cm="1">
        <f t="array" ref="K97">_xlfn.IFS(ISBLANK(C97)," ",C97=E97,F97,C97&gt;E97," ",C97&lt;E97," ")</f>
        <v xml:space="preserve"> </v>
      </c>
      <c r="L97" s="208" t="str" cm="1">
        <f t="array" ref="L97">_xlfn.IFS(ISBLANK(C97)," ",C97&gt;E97,F97,C97=E97," ", C97&lt;E97, B97)</f>
        <v xml:space="preserve"> </v>
      </c>
      <c r="M97" s="208" t="s">
        <v>158</v>
      </c>
      <c r="N97" s="212" t="str">
        <f t="shared" si="16"/>
        <v>Stoke Poges VC</v>
      </c>
      <c r="O97" s="212">
        <f t="shared" si="16"/>
        <v>0</v>
      </c>
      <c r="P97" s="212" t="str">
        <f t="shared" si="16"/>
        <v>-</v>
      </c>
      <c r="Q97" s="212">
        <f t="shared" si="16"/>
        <v>0</v>
      </c>
      <c r="R97" s="212" t="str">
        <f t="shared" si="16"/>
        <v>NWCA Nomads</v>
      </c>
    </row>
    <row r="98" spans="1:18" ht="20.149999999999999" customHeight="1" x14ac:dyDescent="0.3">
      <c r="A98" s="100"/>
      <c r="B98" s="96" t="str">
        <f>Data!B7</f>
        <v>Old Windsor WMC</v>
      </c>
      <c r="C98" s="220"/>
      <c r="D98" s="221" t="s">
        <v>156</v>
      </c>
      <c r="E98" s="222"/>
      <c r="F98" s="96" t="str">
        <f>Data!B5</f>
        <v>Stoke Poges Darts</v>
      </c>
      <c r="G98" s="29"/>
      <c r="I98" s="208" t="str" cm="1">
        <f t="array" ref="I98">_xlfn.IFS(ISBLANK(C98)," ",C98&gt;E98,B98,C98=E98," ", C98&lt;E98, F98)</f>
        <v xml:space="preserve"> </v>
      </c>
      <c r="J98" s="208" t="str" cm="1">
        <f t="array" ref="J98">_xlfn.IFS(ISBLANK(C98)," ",C98=E98,B98,C98&gt;E98," ",C98&lt;E98," ")</f>
        <v xml:space="preserve"> </v>
      </c>
      <c r="K98" s="208" t="str" cm="1">
        <f t="array" ref="K98">_xlfn.IFS(ISBLANK(C98)," ",C98=E98,F98,C98&gt;E98," ",C98&lt;E98," ")</f>
        <v xml:space="preserve"> </v>
      </c>
      <c r="L98" s="208" t="str" cm="1">
        <f t="array" ref="L98">_xlfn.IFS(ISBLANK(C98)," ",C98&gt;E98,F98,C98=E98," ", C98&lt;E98, B98)</f>
        <v xml:space="preserve"> </v>
      </c>
      <c r="M98" s="208" t="s">
        <v>158</v>
      </c>
      <c r="N98" s="212" t="str">
        <f t="shared" si="16"/>
        <v>Old Windsor WMC</v>
      </c>
      <c r="O98" s="212">
        <f t="shared" si="16"/>
        <v>0</v>
      </c>
      <c r="P98" s="212" t="str">
        <f t="shared" si="16"/>
        <v>-</v>
      </c>
      <c r="Q98" s="212">
        <f t="shared" si="16"/>
        <v>0</v>
      </c>
      <c r="R98" s="212" t="str">
        <f t="shared" si="16"/>
        <v>Stoke Poges Darts</v>
      </c>
    </row>
    <row r="99" spans="1:18" ht="20.149999999999999" customHeight="1" x14ac:dyDescent="0.3">
      <c r="A99" s="100"/>
      <c r="B99" s="96" t="str">
        <f>Data!B6</f>
        <v>Shamrocks A</v>
      </c>
      <c r="C99" s="220"/>
      <c r="D99" s="221" t="s">
        <v>156</v>
      </c>
      <c r="E99" s="222"/>
      <c r="F99" s="96" t="str">
        <f>Data!B9</f>
        <v>The Royal Arrows</v>
      </c>
      <c r="G99" s="29"/>
      <c r="I99" s="208" t="str" cm="1">
        <f t="array" ref="I99">_xlfn.IFS(ISBLANK(C99)," ",C99&gt;E99,B99,C99=E99," ", C99&lt;E99, F99)</f>
        <v xml:space="preserve"> </v>
      </c>
      <c r="J99" s="208" t="str" cm="1">
        <f t="array" ref="J99">_xlfn.IFS(ISBLANK(C99)," ",C99=E99,B99,C99&gt;E99," ",C99&lt;E99," ")</f>
        <v xml:space="preserve"> </v>
      </c>
      <c r="K99" s="208" t="str" cm="1">
        <f t="array" ref="K99">_xlfn.IFS(ISBLANK(C99)," ",C99=E99,F99,C99&gt;E99," ",C99&lt;E99," ")</f>
        <v xml:space="preserve"> </v>
      </c>
      <c r="L99" s="208" t="str" cm="1">
        <f t="array" ref="L99">_xlfn.IFS(ISBLANK(C99)," ",C99&gt;E99,F99,C99=E99," ", C99&lt;E99, B99)</f>
        <v xml:space="preserve"> </v>
      </c>
      <c r="M99" s="208" t="s">
        <v>158</v>
      </c>
      <c r="N99" s="212" t="str">
        <f t="shared" si="16"/>
        <v>Shamrocks A</v>
      </c>
      <c r="O99" s="212">
        <f t="shared" si="16"/>
        <v>0</v>
      </c>
      <c r="P99" s="212" t="str">
        <f t="shared" si="16"/>
        <v>-</v>
      </c>
      <c r="Q99" s="212">
        <f t="shared" si="16"/>
        <v>0</v>
      </c>
      <c r="R99" s="212" t="str">
        <f t="shared" si="16"/>
        <v>The Royal Arrows</v>
      </c>
    </row>
    <row r="100" spans="1:18" ht="20.149999999999999" customHeight="1" x14ac:dyDescent="0.3">
      <c r="A100" s="100"/>
      <c r="B100" s="233" t="s">
        <v>66</v>
      </c>
      <c r="C100" s="234"/>
      <c r="D100" s="234"/>
      <c r="E100" s="234"/>
      <c r="F100" s="235"/>
      <c r="G100" s="29"/>
      <c r="M100" s="208" t="s">
        <v>110</v>
      </c>
    </row>
    <row r="101" spans="1:18" ht="20.149999999999999" customHeight="1" x14ac:dyDescent="0.3">
      <c r="A101" s="100"/>
      <c r="B101" s="96" t="str">
        <f>Data!B11</f>
        <v>Burnham Nomads</v>
      </c>
      <c r="C101" s="220"/>
      <c r="D101" s="221" t="s">
        <v>156</v>
      </c>
      <c r="E101" s="222"/>
      <c r="F101" s="96" t="str">
        <f>Data!B12</f>
        <v>Shamrocks B</v>
      </c>
      <c r="G101" s="29"/>
      <c r="I101" s="208" t="str" cm="1">
        <f t="array" ref="I101">_xlfn.IFS(ISBLANK(C101)," ",C101&gt;E101,B101,C101=E101," ", C101&lt;E101, F101)</f>
        <v xml:space="preserve"> </v>
      </c>
      <c r="J101" s="208" t="str" cm="1">
        <f t="array" ref="J101">_xlfn.IFS(ISBLANK(C101)," ",C101=E101,B101,C101&gt;E101," ",C101&lt;E101," ")</f>
        <v xml:space="preserve"> </v>
      </c>
      <c r="K101" s="208" t="str" cm="1">
        <f t="array" ref="K101">_xlfn.IFS(ISBLANK(C101)," ",C101=E101,F101,C101&gt;E101," ",C101&lt;E101," ")</f>
        <v xml:space="preserve"> </v>
      </c>
      <c r="L101" s="208" t="str" cm="1">
        <f t="array" ref="L101">_xlfn.IFS(ISBLANK(C101)," ",C101&gt;E101,F101,C101=E101," ", C101&lt;E101, B101)</f>
        <v xml:space="preserve"> </v>
      </c>
      <c r="M101" s="208" t="s">
        <v>158</v>
      </c>
      <c r="N101" s="212" t="str">
        <f t="shared" ref="N101:R104" si="17">B101</f>
        <v>Burnham Nomads</v>
      </c>
      <c r="O101" s="212">
        <f t="shared" si="17"/>
        <v>0</v>
      </c>
      <c r="P101" s="212" t="str">
        <f t="shared" si="17"/>
        <v>-</v>
      </c>
      <c r="Q101" s="212">
        <f t="shared" si="17"/>
        <v>0</v>
      </c>
      <c r="R101" s="212" t="str">
        <f t="shared" si="17"/>
        <v>Shamrocks B</v>
      </c>
    </row>
    <row r="102" spans="1:18" ht="20.149999999999999" customHeight="1" x14ac:dyDescent="0.3">
      <c r="A102" s="100"/>
      <c r="B102" s="96" t="str">
        <f>Data!B17</f>
        <v>The Victoria</v>
      </c>
      <c r="C102" s="220"/>
      <c r="D102" s="221" t="s">
        <v>156</v>
      </c>
      <c r="E102" s="222"/>
      <c r="F102" s="96" t="str">
        <f>Data!B13</f>
        <v>Iver RBL</v>
      </c>
      <c r="G102" s="29"/>
      <c r="I102" s="208" t="str" cm="1">
        <f t="array" ref="I102">_xlfn.IFS(ISBLANK(C102)," ",C102&gt;E102,B102,C102=E102," ", C102&lt;E102, F102)</f>
        <v xml:space="preserve"> </v>
      </c>
      <c r="J102" s="208" t="str" cm="1">
        <f t="array" ref="J102">_xlfn.IFS(ISBLANK(C102)," ",C102=E102,B102,C102&gt;E102," ",C102&lt;E102," ")</f>
        <v xml:space="preserve"> </v>
      </c>
      <c r="K102" s="208" t="str" cm="1">
        <f t="array" ref="K102">_xlfn.IFS(ISBLANK(C102)," ",C102=E102,F102,C102&gt;E102," ",C102&lt;E102," ")</f>
        <v xml:space="preserve"> </v>
      </c>
      <c r="L102" s="208" t="str" cm="1">
        <f t="array" ref="L102">_xlfn.IFS(ISBLANK(C102)," ",C102&gt;E102,F102,C102=E102," ", C102&lt;E102, B102)</f>
        <v xml:space="preserve"> </v>
      </c>
      <c r="M102" s="208" t="s">
        <v>158</v>
      </c>
      <c r="N102" s="212" t="str">
        <f t="shared" si="17"/>
        <v>The Victoria</v>
      </c>
      <c r="O102" s="212">
        <f t="shared" si="17"/>
        <v>0</v>
      </c>
      <c r="P102" s="212" t="str">
        <f t="shared" si="17"/>
        <v>-</v>
      </c>
      <c r="Q102" s="212">
        <f t="shared" si="17"/>
        <v>0</v>
      </c>
      <c r="R102" s="212" t="str">
        <f t="shared" si="17"/>
        <v>Iver RBL</v>
      </c>
    </row>
    <row r="103" spans="1:18" ht="20.149999999999999" customHeight="1" x14ac:dyDescent="0.3">
      <c r="A103" s="100"/>
      <c r="B103" s="96" t="str">
        <f>Data!B16</f>
        <v>NWCA Darts</v>
      </c>
      <c r="C103" s="220"/>
      <c r="D103" s="221" t="s">
        <v>156</v>
      </c>
      <c r="E103" s="222"/>
      <c r="F103" s="96" t="str">
        <f>Data!B14</f>
        <v>No Game</v>
      </c>
      <c r="G103" s="29"/>
      <c r="I103" s="208" t="str" cm="1">
        <f t="array" ref="I103">_xlfn.IFS(ISBLANK(C103)," ",C103&gt;E103,B103,C103=E103," ", C103&lt;E103, F103)</f>
        <v xml:space="preserve"> </v>
      </c>
      <c r="J103" s="208" t="str" cm="1">
        <f t="array" ref="J103">_xlfn.IFS(ISBLANK(C103)," ",C103=E103,B103,C103&gt;E103," ",C103&lt;E103," ")</f>
        <v xml:space="preserve"> </v>
      </c>
      <c r="K103" s="208" t="str" cm="1">
        <f t="array" ref="K103">_xlfn.IFS(ISBLANK(C103)," ",C103=E103,F103,C103&gt;E103," ",C103&lt;E103," ")</f>
        <v xml:space="preserve"> </v>
      </c>
      <c r="L103" s="208" t="str" cm="1">
        <f t="array" ref="L103">_xlfn.IFS(ISBLANK(C103)," ",C103&gt;E103,F103,C103=E103," ", C103&lt;E103, B103)</f>
        <v xml:space="preserve"> </v>
      </c>
      <c r="M103" s="208" t="s">
        <v>158</v>
      </c>
      <c r="N103" s="212" t="str">
        <f t="shared" si="17"/>
        <v>NWCA Darts</v>
      </c>
      <c r="O103" s="212">
        <f t="shared" si="17"/>
        <v>0</v>
      </c>
      <c r="P103" s="212" t="str">
        <f t="shared" si="17"/>
        <v>-</v>
      </c>
      <c r="Q103" s="212">
        <f t="shared" si="17"/>
        <v>0</v>
      </c>
      <c r="R103" s="212" t="str">
        <f t="shared" si="17"/>
        <v>No Game</v>
      </c>
    </row>
    <row r="104" spans="1:18" ht="20.149999999999999" customHeight="1" x14ac:dyDescent="0.3">
      <c r="A104" s="100"/>
      <c r="B104" s="96" t="str">
        <f>Data!B15</f>
        <v>The Acre</v>
      </c>
      <c r="C104" s="220"/>
      <c r="D104" s="221" t="s">
        <v>156</v>
      </c>
      <c r="E104" s="222"/>
      <c r="F104" s="96" t="str">
        <f>Data!B18</f>
        <v>The Holly Tree</v>
      </c>
      <c r="G104" s="29"/>
      <c r="I104" s="208" t="str" cm="1">
        <f t="array" ref="I104">_xlfn.IFS(ISBLANK(C104)," ",C104&gt;E104,B104,C104=E104," ", C104&lt;E104, F104)</f>
        <v xml:space="preserve"> </v>
      </c>
      <c r="J104" s="208" t="str" cm="1">
        <f t="array" ref="J104">_xlfn.IFS(ISBLANK(C104)," ",C104=E104,B104,C104&gt;E104," ",C104&lt;E104," ")</f>
        <v xml:space="preserve"> </v>
      </c>
      <c r="K104" s="208" t="str" cm="1">
        <f t="array" ref="K104">_xlfn.IFS(ISBLANK(C104)," ",C104=E104,F104,C104&gt;E104," ",C104&lt;E104," ")</f>
        <v xml:space="preserve"> </v>
      </c>
      <c r="L104" s="208" t="str" cm="1">
        <f t="array" ref="L104">_xlfn.IFS(ISBLANK(C104)," ",C104&gt;E104,F104,C104=E104," ", C104&lt;E104, B104)</f>
        <v xml:space="preserve"> </v>
      </c>
      <c r="M104" s="208" t="s">
        <v>158</v>
      </c>
      <c r="N104" s="212" t="str">
        <f t="shared" si="17"/>
        <v>The Acre</v>
      </c>
      <c r="O104" s="212">
        <f t="shared" si="17"/>
        <v>0</v>
      </c>
      <c r="P104" s="212" t="str">
        <f t="shared" si="17"/>
        <v>-</v>
      </c>
      <c r="Q104" s="212">
        <f t="shared" si="17"/>
        <v>0</v>
      </c>
      <c r="R104" s="212" t="str">
        <f t="shared" si="17"/>
        <v>The Holly Tree</v>
      </c>
    </row>
    <row r="105" spans="1:18" ht="20.149999999999999" customHeight="1" x14ac:dyDescent="0.3">
      <c r="A105" s="219">
        <f>A95+7</f>
        <v>45974</v>
      </c>
      <c r="B105" s="233" t="s">
        <v>108</v>
      </c>
      <c r="C105" s="234"/>
      <c r="D105" s="234"/>
      <c r="E105" s="234"/>
      <c r="F105" s="235"/>
      <c r="G105" s="1" t="s">
        <v>155</v>
      </c>
      <c r="M105" s="208" t="s">
        <v>110</v>
      </c>
    </row>
    <row r="106" spans="1:18" ht="20.149999999999999" customHeight="1" x14ac:dyDescent="0.3">
      <c r="A106" s="219" t="s">
        <v>130</v>
      </c>
      <c r="B106" s="96" t="str">
        <f>Data!B9</f>
        <v>The Royal Arrows</v>
      </c>
      <c r="C106" s="220"/>
      <c r="D106" s="221" t="s">
        <v>156</v>
      </c>
      <c r="E106" s="222"/>
      <c r="F106" s="96" t="str">
        <f>Data!B2</f>
        <v>Burnham RBL</v>
      </c>
      <c r="G106" s="29"/>
      <c r="I106" s="208" t="str" cm="1">
        <f t="array" ref="I106">_xlfn.IFS(ISBLANK(C106)," ",C106&gt;E106,B106,C106=E106," ", C106&lt;E106, F106)</f>
        <v xml:space="preserve"> </v>
      </c>
      <c r="J106" s="208" t="str" cm="1">
        <f t="array" ref="J106">_xlfn.IFS(ISBLANK(C106)," ",C106=E106,B106,C106&gt;E106," ",C106&lt;E106," ")</f>
        <v xml:space="preserve"> </v>
      </c>
      <c r="K106" s="208" t="str" cm="1">
        <f t="array" ref="K106">_xlfn.IFS(ISBLANK(C106)," ",C106=E106,F106,C106&gt;E106," ",C106&lt;E106," ")</f>
        <v xml:space="preserve"> </v>
      </c>
      <c r="L106" s="208" t="str" cm="1">
        <f t="array" ref="L106">_xlfn.IFS(ISBLANK(C106)," ",C106&gt;E106,F106,C106=E106," ", C106&lt;E106, B106)</f>
        <v xml:space="preserve"> </v>
      </c>
      <c r="M106" s="208" t="s">
        <v>158</v>
      </c>
      <c r="N106" s="212" t="str">
        <f t="shared" ref="N106:R109" si="18">B106</f>
        <v>The Royal Arrows</v>
      </c>
      <c r="O106" s="212">
        <f t="shared" si="18"/>
        <v>0</v>
      </c>
      <c r="P106" s="212" t="str">
        <f t="shared" si="18"/>
        <v>-</v>
      </c>
      <c r="Q106" s="212">
        <f t="shared" si="18"/>
        <v>0</v>
      </c>
      <c r="R106" s="212" t="str">
        <f t="shared" si="18"/>
        <v>Burnham RBL</v>
      </c>
    </row>
    <row r="107" spans="1:18" ht="20.149999999999999" customHeight="1" x14ac:dyDescent="0.3">
      <c r="A107" s="219"/>
      <c r="B107" s="96" t="str">
        <f>Data!B8</f>
        <v>Stoke Poges VC</v>
      </c>
      <c r="C107" s="220"/>
      <c r="D107" s="221" t="s">
        <v>156</v>
      </c>
      <c r="E107" s="222"/>
      <c r="F107" s="96" t="str">
        <f>Data!B3</f>
        <v>Chalvey Dukes</v>
      </c>
      <c r="G107" s="45"/>
      <c r="I107" s="208" t="str" cm="1">
        <f t="array" ref="I107">_xlfn.IFS(ISBLANK(C107)," ",C107&gt;E107,B107,C107=E107," ", C107&lt;E107, F107)</f>
        <v xml:space="preserve"> </v>
      </c>
      <c r="J107" s="208" t="str" cm="1">
        <f t="array" ref="J107">_xlfn.IFS(ISBLANK(C107)," ",C107=E107,B107,C107&gt;E107," ",C107&lt;E107," ")</f>
        <v xml:space="preserve"> </v>
      </c>
      <c r="K107" s="208" t="str" cm="1">
        <f t="array" ref="K107">_xlfn.IFS(ISBLANK(C107)," ",C107=E107,F107,C107&gt;E107," ",C107&lt;E107," ")</f>
        <v xml:space="preserve"> </v>
      </c>
      <c r="L107" s="208" t="str" cm="1">
        <f t="array" ref="L107">_xlfn.IFS(ISBLANK(C107)," ",C107&gt;E107,F107,C107=E107," ", C107&lt;E107, B107)</f>
        <v xml:space="preserve"> </v>
      </c>
      <c r="M107" s="208" t="s">
        <v>158</v>
      </c>
      <c r="N107" s="212" t="str">
        <f t="shared" si="18"/>
        <v>Stoke Poges VC</v>
      </c>
      <c r="O107" s="212">
        <f t="shared" si="18"/>
        <v>0</v>
      </c>
      <c r="P107" s="212" t="str">
        <f t="shared" si="18"/>
        <v>-</v>
      </c>
      <c r="Q107" s="212">
        <f t="shared" si="18"/>
        <v>0</v>
      </c>
      <c r="R107" s="212" t="str">
        <f t="shared" si="18"/>
        <v>Chalvey Dukes</v>
      </c>
    </row>
    <row r="108" spans="1:18" ht="20.149999999999999" customHeight="1" x14ac:dyDescent="0.3">
      <c r="A108" s="219"/>
      <c r="B108" s="96" t="str">
        <f>Data!B7</f>
        <v>Old Windsor WMC</v>
      </c>
      <c r="C108" s="220"/>
      <c r="D108" s="221" t="s">
        <v>156</v>
      </c>
      <c r="E108" s="222"/>
      <c r="F108" s="96" t="str">
        <f>Data!B4</f>
        <v>NWCA Nomads</v>
      </c>
      <c r="G108" s="45"/>
      <c r="I108" s="208" t="str" cm="1">
        <f t="array" ref="I108">_xlfn.IFS(ISBLANK(C108)," ",C108&gt;E108,B108,C108=E108," ", C108&lt;E108, F108)</f>
        <v xml:space="preserve"> </v>
      </c>
      <c r="J108" s="208" t="str" cm="1">
        <f t="array" ref="J108">_xlfn.IFS(ISBLANK(C108)," ",C108=E108,B108,C108&gt;E108," ",C108&lt;E108," ")</f>
        <v xml:space="preserve"> </v>
      </c>
      <c r="K108" s="208" t="str" cm="1">
        <f t="array" ref="K108">_xlfn.IFS(ISBLANK(C108)," ",C108=E108,F108,C108&gt;E108," ",C108&lt;E108," ")</f>
        <v xml:space="preserve"> </v>
      </c>
      <c r="L108" s="208" t="str" cm="1">
        <f t="array" ref="L108">_xlfn.IFS(ISBLANK(C108)," ",C108&gt;E108,F108,C108=E108," ", C108&lt;E108, B108)</f>
        <v xml:space="preserve"> </v>
      </c>
      <c r="M108" s="208" t="s">
        <v>158</v>
      </c>
      <c r="N108" s="212" t="str">
        <f t="shared" si="18"/>
        <v>Old Windsor WMC</v>
      </c>
      <c r="O108" s="212">
        <f t="shared" si="18"/>
        <v>0</v>
      </c>
      <c r="P108" s="212" t="str">
        <f t="shared" si="18"/>
        <v>-</v>
      </c>
      <c r="Q108" s="212">
        <f t="shared" si="18"/>
        <v>0</v>
      </c>
      <c r="R108" s="212" t="str">
        <f t="shared" si="18"/>
        <v>NWCA Nomads</v>
      </c>
    </row>
    <row r="109" spans="1:18" ht="20.149999999999999" customHeight="1" x14ac:dyDescent="0.3">
      <c r="A109" s="219"/>
      <c r="B109" s="96" t="str">
        <f>Data!B6</f>
        <v>Shamrocks A</v>
      </c>
      <c r="C109" s="220"/>
      <c r="D109" s="221" t="s">
        <v>156</v>
      </c>
      <c r="E109" s="222"/>
      <c r="F109" s="96" t="str">
        <f>Data!B5</f>
        <v>Stoke Poges Darts</v>
      </c>
      <c r="G109" s="45"/>
      <c r="I109" s="208" t="str" cm="1">
        <f t="array" ref="I109">_xlfn.IFS(ISBLANK(C109)," ",C109&gt;E109,B109,C109=E109," ", C109&lt;E109, F109)</f>
        <v xml:space="preserve"> </v>
      </c>
      <c r="J109" s="208" t="str" cm="1">
        <f t="array" ref="J109">_xlfn.IFS(ISBLANK(C109)," ",C109=E109,B109,C109&gt;E109," ",C109&lt;E109," ")</f>
        <v xml:space="preserve"> </v>
      </c>
      <c r="K109" s="208" t="str" cm="1">
        <f t="array" ref="K109">_xlfn.IFS(ISBLANK(C109)," ",C109=E109,F109,C109&gt;E109," ",C109&lt;E109," ")</f>
        <v xml:space="preserve"> </v>
      </c>
      <c r="L109" s="208" t="str" cm="1">
        <f t="array" ref="L109">_xlfn.IFS(ISBLANK(C109)," ",C109&gt;E109,F109,C109=E109," ", C109&lt;E109, B109)</f>
        <v xml:space="preserve"> </v>
      </c>
      <c r="M109" s="208" t="s">
        <v>158</v>
      </c>
      <c r="N109" s="212" t="str">
        <f t="shared" si="18"/>
        <v>Shamrocks A</v>
      </c>
      <c r="O109" s="212">
        <f t="shared" si="18"/>
        <v>0</v>
      </c>
      <c r="P109" s="212" t="str">
        <f t="shared" si="18"/>
        <v>-</v>
      </c>
      <c r="Q109" s="212">
        <f t="shared" si="18"/>
        <v>0</v>
      </c>
      <c r="R109" s="212" t="str">
        <f t="shared" si="18"/>
        <v>Stoke Poges Darts</v>
      </c>
    </row>
    <row r="110" spans="1:18" ht="20.149999999999999" customHeight="1" x14ac:dyDescent="0.3">
      <c r="A110" s="219"/>
      <c r="B110" s="233" t="s">
        <v>66</v>
      </c>
      <c r="C110" s="234"/>
      <c r="D110" s="234"/>
      <c r="E110" s="234"/>
      <c r="F110" s="235"/>
      <c r="G110" s="29"/>
      <c r="M110" s="208" t="s">
        <v>110</v>
      </c>
    </row>
    <row r="111" spans="1:18" ht="20.149999999999999" customHeight="1" x14ac:dyDescent="0.3">
      <c r="A111" s="219"/>
      <c r="B111" s="96" t="str">
        <f>Data!B18</f>
        <v>The Holly Tree</v>
      </c>
      <c r="C111" s="220"/>
      <c r="D111" s="221" t="s">
        <v>156</v>
      </c>
      <c r="E111" s="222"/>
      <c r="F111" s="96" t="str">
        <f>Data!B11</f>
        <v>Burnham Nomads</v>
      </c>
      <c r="G111" s="45"/>
      <c r="I111" s="208" t="str" cm="1">
        <f t="array" ref="I111">_xlfn.IFS(ISBLANK(C111)," ",C111&gt;E111,B111,C111=E111," ", C111&lt;E111, F111)</f>
        <v xml:space="preserve"> </v>
      </c>
      <c r="J111" s="208" t="str" cm="1">
        <f t="array" ref="J111">_xlfn.IFS(ISBLANK(C111)," ",C111=E111,B111,C111&gt;E111," ",C111&lt;E111," ")</f>
        <v xml:space="preserve"> </v>
      </c>
      <c r="K111" s="208" t="str" cm="1">
        <f t="array" ref="K111">_xlfn.IFS(ISBLANK(C111)," ",C111=E111,F111,C111&gt;E111," ",C111&lt;E111," ")</f>
        <v xml:space="preserve"> </v>
      </c>
      <c r="L111" s="208" t="str" cm="1">
        <f t="array" ref="L111">_xlfn.IFS(ISBLANK(C111)," ",C111&gt;E111,F111,C111=E111," ", C111&lt;E111, B111)</f>
        <v xml:space="preserve"> </v>
      </c>
      <c r="M111" s="208" t="s">
        <v>158</v>
      </c>
      <c r="N111" s="212" t="str">
        <f t="shared" ref="N111:R114" si="19">B111</f>
        <v>The Holly Tree</v>
      </c>
      <c r="O111" s="212">
        <f t="shared" si="19"/>
        <v>0</v>
      </c>
      <c r="P111" s="212" t="str">
        <f t="shared" si="19"/>
        <v>-</v>
      </c>
      <c r="Q111" s="212">
        <f t="shared" si="19"/>
        <v>0</v>
      </c>
      <c r="R111" s="212" t="str">
        <f t="shared" si="19"/>
        <v>Burnham Nomads</v>
      </c>
    </row>
    <row r="112" spans="1:18" ht="20.149999999999999" customHeight="1" x14ac:dyDescent="0.3">
      <c r="A112" s="219"/>
      <c r="B112" s="96" t="str">
        <f>Data!B17</f>
        <v>The Victoria</v>
      </c>
      <c r="C112" s="220"/>
      <c r="D112" s="221" t="s">
        <v>156</v>
      </c>
      <c r="E112" s="222"/>
      <c r="F112" s="96" t="str">
        <f>Data!B12</f>
        <v>Shamrocks B</v>
      </c>
      <c r="G112" s="45"/>
      <c r="H112" s="213"/>
      <c r="I112" s="208" t="str" cm="1">
        <f t="array" ref="I112">_xlfn.IFS(ISBLANK(C112)," ",C112&gt;E112,B112,C112=E112," ", C112&lt;E112, F112)</f>
        <v xml:space="preserve"> </v>
      </c>
      <c r="J112" s="208" t="str" cm="1">
        <f t="array" ref="J112">_xlfn.IFS(ISBLANK(C112)," ",C112=E112,B112,C112&gt;E112," ",C112&lt;E112," ")</f>
        <v xml:space="preserve"> </v>
      </c>
      <c r="K112" s="208" t="str" cm="1">
        <f t="array" ref="K112">_xlfn.IFS(ISBLANK(C112)," ",C112=E112,F112,C112&gt;E112," ",C112&lt;E112," ")</f>
        <v xml:space="preserve"> </v>
      </c>
      <c r="L112" s="208" t="str" cm="1">
        <f t="array" ref="L112">_xlfn.IFS(ISBLANK(C112)," ",C112&gt;E112,F112,C112=E112," ", C112&lt;E112, B112)</f>
        <v xml:space="preserve"> </v>
      </c>
      <c r="M112" s="208" t="s">
        <v>158</v>
      </c>
      <c r="N112" s="212" t="str">
        <f t="shared" si="19"/>
        <v>The Victoria</v>
      </c>
      <c r="O112" s="212">
        <f t="shared" si="19"/>
        <v>0</v>
      </c>
      <c r="P112" s="212" t="str">
        <f t="shared" si="19"/>
        <v>-</v>
      </c>
      <c r="Q112" s="212">
        <f t="shared" si="19"/>
        <v>0</v>
      </c>
      <c r="R112" s="212" t="str">
        <f t="shared" si="19"/>
        <v>Shamrocks B</v>
      </c>
    </row>
    <row r="113" spans="1:18" ht="20.149999999999999" customHeight="1" x14ac:dyDescent="0.3">
      <c r="A113" s="100"/>
      <c r="B113" s="96" t="str">
        <f>Data!B16</f>
        <v>NWCA Darts</v>
      </c>
      <c r="C113" s="220"/>
      <c r="D113" s="221" t="s">
        <v>156</v>
      </c>
      <c r="E113" s="222"/>
      <c r="F113" s="96" t="str">
        <f>Data!B13</f>
        <v>Iver RBL</v>
      </c>
      <c r="G113" s="29"/>
      <c r="I113" s="208" t="str" cm="1">
        <f t="array" ref="I113">_xlfn.IFS(ISBLANK(C113)," ",C113&gt;E113,B113,C113=E113," ", C113&lt;E113, F113)</f>
        <v xml:space="preserve"> </v>
      </c>
      <c r="J113" s="208" t="str" cm="1">
        <f t="array" ref="J113">_xlfn.IFS(ISBLANK(C113)," ",C113=E113,B113,C113&gt;E113," ",C113&lt;E113," ")</f>
        <v xml:space="preserve"> </v>
      </c>
      <c r="K113" s="208" t="str" cm="1">
        <f t="array" ref="K113">_xlfn.IFS(ISBLANK(C113)," ",C113=E113,F113,C113&gt;E113," ",C113&lt;E113," ")</f>
        <v xml:space="preserve"> </v>
      </c>
      <c r="L113" s="208" t="str" cm="1">
        <f t="array" ref="L113">_xlfn.IFS(ISBLANK(C113)," ",C113&gt;E113,F113,C113=E113," ", C113&lt;E113, B113)</f>
        <v xml:space="preserve"> </v>
      </c>
      <c r="M113" s="208" t="s">
        <v>158</v>
      </c>
      <c r="N113" s="212" t="str">
        <f t="shared" si="19"/>
        <v>NWCA Darts</v>
      </c>
      <c r="O113" s="212">
        <f t="shared" si="19"/>
        <v>0</v>
      </c>
      <c r="P113" s="212" t="str">
        <f t="shared" si="19"/>
        <v>-</v>
      </c>
      <c r="Q113" s="212">
        <f t="shared" si="19"/>
        <v>0</v>
      </c>
      <c r="R113" s="212" t="str">
        <f t="shared" si="19"/>
        <v>Iver RBL</v>
      </c>
    </row>
    <row r="114" spans="1:18" ht="20.149999999999999" customHeight="1" x14ac:dyDescent="0.3">
      <c r="A114" s="100"/>
      <c r="B114" s="96" t="str">
        <f>Data!B15</f>
        <v>The Acre</v>
      </c>
      <c r="C114" s="220"/>
      <c r="D114" s="221" t="s">
        <v>156</v>
      </c>
      <c r="E114" s="222"/>
      <c r="F114" s="96" t="str">
        <f>Data!B14</f>
        <v>No Game</v>
      </c>
      <c r="G114" s="29"/>
      <c r="I114" s="208" t="str" cm="1">
        <f t="array" ref="I114">_xlfn.IFS(ISBLANK(C114)," ",C114&gt;E114,B114,C114=E114," ", C114&lt;E114, F114)</f>
        <v xml:space="preserve"> </v>
      </c>
      <c r="J114" s="208" t="str" cm="1">
        <f t="array" ref="J114">_xlfn.IFS(ISBLANK(C114)," ",C114=E114,B114,C114&gt;E114," ",C114&lt;E114," ")</f>
        <v xml:space="preserve"> </v>
      </c>
      <c r="K114" s="208" t="str" cm="1">
        <f t="array" ref="K114">_xlfn.IFS(ISBLANK(C114)," ",C114=E114,F114,C114&gt;E114," ",C114&lt;E114," ")</f>
        <v xml:space="preserve"> </v>
      </c>
      <c r="L114" s="208" t="str" cm="1">
        <f t="array" ref="L114">_xlfn.IFS(ISBLANK(C114)," ",C114&gt;E114,F114,C114=E114," ", C114&lt;E114, B114)</f>
        <v xml:space="preserve"> </v>
      </c>
      <c r="M114" s="208" t="s">
        <v>158</v>
      </c>
      <c r="N114" s="212" t="str">
        <f t="shared" si="19"/>
        <v>The Acre</v>
      </c>
      <c r="O114" s="212">
        <f t="shared" si="19"/>
        <v>0</v>
      </c>
      <c r="P114" s="212" t="str">
        <f t="shared" si="19"/>
        <v>-</v>
      </c>
      <c r="Q114" s="212">
        <f t="shared" si="19"/>
        <v>0</v>
      </c>
      <c r="R114" s="212" t="str">
        <f t="shared" si="19"/>
        <v>No Game</v>
      </c>
    </row>
    <row r="115" spans="1:18" ht="20.149999999999999" customHeight="1" x14ac:dyDescent="0.3">
      <c r="A115" s="219">
        <f>A105+7</f>
        <v>45981</v>
      </c>
      <c r="B115" s="233" t="s">
        <v>169</v>
      </c>
      <c r="C115" s="234"/>
      <c r="D115" s="234"/>
      <c r="E115" s="234"/>
      <c r="F115" s="235"/>
      <c r="G115" s="1" t="s">
        <v>155</v>
      </c>
      <c r="M115" s="208" t="s">
        <v>110</v>
      </c>
      <c r="N115" s="213"/>
      <c r="O115" s="213"/>
      <c r="P115" s="213"/>
      <c r="Q115" s="213"/>
      <c r="R115" s="213"/>
    </row>
    <row r="116" spans="1:18" ht="20.149999999999999" customHeight="1" x14ac:dyDescent="0.3">
      <c r="A116" s="100"/>
      <c r="B116" s="96"/>
      <c r="C116" s="220"/>
      <c r="D116" s="221" t="s">
        <v>156</v>
      </c>
      <c r="E116" s="222"/>
      <c r="F116" s="96"/>
      <c r="G116" s="29"/>
      <c r="M116" s="208" t="s">
        <v>110</v>
      </c>
      <c r="N116" s="213"/>
      <c r="O116" s="213"/>
      <c r="P116" s="213"/>
      <c r="Q116" s="213"/>
      <c r="R116" s="213"/>
    </row>
    <row r="117" spans="1:18" ht="20.149999999999999" customHeight="1" x14ac:dyDescent="0.3">
      <c r="A117" s="100"/>
      <c r="B117" s="96"/>
      <c r="C117" s="220"/>
      <c r="D117" s="221" t="s">
        <v>156</v>
      </c>
      <c r="E117" s="222"/>
      <c r="F117" s="96"/>
      <c r="G117" s="29"/>
      <c r="M117" s="208" t="s">
        <v>110</v>
      </c>
      <c r="N117" s="213"/>
      <c r="O117" s="213"/>
      <c r="P117" s="213"/>
      <c r="Q117" s="213"/>
      <c r="R117" s="213"/>
    </row>
    <row r="118" spans="1:18" ht="20.149999999999999" customHeight="1" x14ac:dyDescent="0.3">
      <c r="A118" s="100"/>
      <c r="B118" s="233" t="s">
        <v>170</v>
      </c>
      <c r="C118" s="234"/>
      <c r="D118" s="234"/>
      <c r="E118" s="234"/>
      <c r="F118" s="235"/>
      <c r="G118" s="29"/>
      <c r="M118" s="208" t="s">
        <v>110</v>
      </c>
      <c r="N118" s="213"/>
      <c r="O118" s="213"/>
      <c r="P118" s="213"/>
      <c r="Q118" s="213"/>
      <c r="R118" s="213"/>
    </row>
    <row r="119" spans="1:18" ht="20.149999999999999" customHeight="1" x14ac:dyDescent="0.3">
      <c r="A119" s="100"/>
      <c r="B119" s="96"/>
      <c r="C119" s="220"/>
      <c r="D119" s="221" t="s">
        <v>156</v>
      </c>
      <c r="E119" s="222"/>
      <c r="F119" s="96"/>
      <c r="G119" s="29"/>
      <c r="M119" s="208" t="s">
        <v>110</v>
      </c>
      <c r="N119" s="213"/>
      <c r="O119" s="213"/>
      <c r="P119" s="213"/>
      <c r="Q119" s="213"/>
      <c r="R119" s="213"/>
    </row>
    <row r="120" spans="1:18" ht="20.149999999999999" customHeight="1" x14ac:dyDescent="0.3">
      <c r="A120" s="100"/>
      <c r="B120" s="96"/>
      <c r="C120" s="220"/>
      <c r="D120" s="221" t="s">
        <v>156</v>
      </c>
      <c r="E120" s="222"/>
      <c r="F120" s="96"/>
      <c r="G120" s="29"/>
      <c r="M120" s="208" t="s">
        <v>110</v>
      </c>
      <c r="N120" s="213"/>
      <c r="O120" s="213"/>
      <c r="P120" s="213"/>
      <c r="Q120" s="213"/>
      <c r="R120" s="213"/>
    </row>
    <row r="121" spans="1:18" ht="20.149999999999999" customHeight="1" x14ac:dyDescent="0.3">
      <c r="A121" s="100"/>
      <c r="B121" s="233" t="s">
        <v>171</v>
      </c>
      <c r="C121" s="234"/>
      <c r="D121" s="234"/>
      <c r="E121" s="234"/>
      <c r="F121" s="235"/>
      <c r="G121" s="29"/>
      <c r="M121" s="208" t="s">
        <v>110</v>
      </c>
      <c r="N121" s="213"/>
      <c r="O121" s="213"/>
      <c r="P121" s="213"/>
      <c r="Q121" s="213"/>
      <c r="R121" s="213"/>
    </row>
    <row r="122" spans="1:18" ht="20.149999999999999" customHeight="1" x14ac:dyDescent="0.3">
      <c r="A122" s="100"/>
      <c r="B122" s="96"/>
      <c r="C122" s="220"/>
      <c r="D122" s="221" t="s">
        <v>156</v>
      </c>
      <c r="E122" s="222"/>
      <c r="F122" s="96"/>
      <c r="G122" s="29"/>
      <c r="M122" s="208" t="s">
        <v>110</v>
      </c>
      <c r="N122" s="213"/>
      <c r="O122" s="213"/>
      <c r="P122" s="213"/>
      <c r="Q122" s="213"/>
      <c r="R122" s="213"/>
    </row>
    <row r="123" spans="1:18" ht="20.149999999999999" customHeight="1" x14ac:dyDescent="0.3">
      <c r="A123" s="100"/>
      <c r="B123" s="96"/>
      <c r="C123" s="220"/>
      <c r="D123" s="221" t="s">
        <v>156</v>
      </c>
      <c r="E123" s="222"/>
      <c r="F123" s="96"/>
      <c r="G123" s="29"/>
      <c r="M123" s="208" t="s">
        <v>110</v>
      </c>
      <c r="N123" s="213"/>
      <c r="O123" s="213"/>
      <c r="P123" s="213"/>
      <c r="Q123" s="213"/>
      <c r="R123" s="213"/>
    </row>
    <row r="124" spans="1:18" ht="20.149999999999999" customHeight="1" x14ac:dyDescent="0.3">
      <c r="A124" s="100"/>
      <c r="B124" s="233" t="s">
        <v>172</v>
      </c>
      <c r="C124" s="234"/>
      <c r="D124" s="234"/>
      <c r="E124" s="234"/>
      <c r="F124" s="235"/>
      <c r="G124" s="29"/>
      <c r="M124" s="208" t="s">
        <v>110</v>
      </c>
      <c r="N124" s="213"/>
      <c r="O124" s="213"/>
      <c r="P124" s="213"/>
      <c r="Q124" s="213"/>
      <c r="R124" s="213"/>
    </row>
    <row r="125" spans="1:18" ht="20.149999999999999" customHeight="1" x14ac:dyDescent="0.3">
      <c r="A125" s="100"/>
      <c r="B125" s="96"/>
      <c r="C125" s="220"/>
      <c r="D125" s="221" t="s">
        <v>156</v>
      </c>
      <c r="E125" s="222"/>
      <c r="F125" s="96"/>
      <c r="G125" s="29"/>
      <c r="M125" s="208" t="s">
        <v>110</v>
      </c>
      <c r="N125" s="213"/>
      <c r="O125" s="213"/>
      <c r="P125" s="213"/>
      <c r="Q125" s="213"/>
      <c r="R125" s="213"/>
    </row>
    <row r="126" spans="1:18" ht="20.149999999999999" customHeight="1" x14ac:dyDescent="0.3">
      <c r="A126" s="100"/>
      <c r="B126" s="96"/>
      <c r="C126" s="220"/>
      <c r="D126" s="221" t="s">
        <v>156</v>
      </c>
      <c r="E126" s="222"/>
      <c r="F126" s="96"/>
      <c r="G126" s="29"/>
      <c r="M126" s="208" t="s">
        <v>110</v>
      </c>
      <c r="N126" s="213"/>
      <c r="O126" s="213"/>
      <c r="P126" s="213"/>
      <c r="Q126" s="213"/>
      <c r="R126" s="213"/>
    </row>
    <row r="127" spans="1:18" ht="20.149999999999999" customHeight="1" x14ac:dyDescent="0.3">
      <c r="A127" s="219">
        <f>A115+7</f>
        <v>45988</v>
      </c>
      <c r="B127" s="233" t="s">
        <v>108</v>
      </c>
      <c r="C127" s="234"/>
      <c r="D127" s="234"/>
      <c r="E127" s="234"/>
      <c r="F127" s="235"/>
      <c r="G127" s="1" t="s">
        <v>155</v>
      </c>
      <c r="M127" s="208" t="s">
        <v>110</v>
      </c>
    </row>
    <row r="128" spans="1:18" ht="20.149999999999999" customHeight="1" x14ac:dyDescent="0.3">
      <c r="A128" s="100" t="s">
        <v>131</v>
      </c>
      <c r="B128" s="96" t="str">
        <f>Data!B2</f>
        <v>Burnham RBL</v>
      </c>
      <c r="C128" s="220"/>
      <c r="D128" s="221" t="s">
        <v>156</v>
      </c>
      <c r="E128" s="222"/>
      <c r="F128" s="96" t="str">
        <f>Data!B8</f>
        <v>Stoke Poges VC</v>
      </c>
      <c r="G128" s="29"/>
      <c r="I128" s="208" t="str" cm="1">
        <f t="array" ref="I128">_xlfn.IFS(ISBLANK(C128)," ",C128&gt;E128,B128,C128=E128," ", C128&lt;E128, F128)</f>
        <v xml:space="preserve"> </v>
      </c>
      <c r="J128" s="208" t="str" cm="1">
        <f t="array" ref="J128">_xlfn.IFS(ISBLANK(C128)," ",C128=E128,B128,C128&gt;E128," ",C128&lt;E128," ")</f>
        <v xml:space="preserve"> </v>
      </c>
      <c r="K128" s="208" t="str" cm="1">
        <f t="array" ref="K128">_xlfn.IFS(ISBLANK(C128)," ",C128=E128,F128,C128&gt;E128," ",C128&lt;E128," ")</f>
        <v xml:space="preserve"> </v>
      </c>
      <c r="L128" s="208" t="str" cm="1">
        <f t="array" ref="L128">_xlfn.IFS(ISBLANK(C128)," ",C128&gt;E128,F128,C128=E128," ", C128&lt;E128, B128)</f>
        <v xml:space="preserve"> </v>
      </c>
      <c r="M128" s="208" t="s">
        <v>158</v>
      </c>
      <c r="N128" s="212" t="str">
        <f t="shared" ref="N128:R131" si="20">B128</f>
        <v>Burnham RBL</v>
      </c>
      <c r="O128" s="212">
        <f t="shared" si="20"/>
        <v>0</v>
      </c>
      <c r="P128" s="212" t="str">
        <f t="shared" si="20"/>
        <v>-</v>
      </c>
      <c r="Q128" s="212">
        <f t="shared" si="20"/>
        <v>0</v>
      </c>
      <c r="R128" s="212" t="str">
        <f t="shared" si="20"/>
        <v>Stoke Poges VC</v>
      </c>
    </row>
    <row r="129" spans="1:18" ht="20.149999999999999" customHeight="1" x14ac:dyDescent="0.3">
      <c r="A129" s="100"/>
      <c r="B129" s="96" t="str">
        <f>Data!B3</f>
        <v>Chalvey Dukes</v>
      </c>
      <c r="C129" s="220"/>
      <c r="D129" s="221" t="s">
        <v>156</v>
      </c>
      <c r="E129" s="222"/>
      <c r="F129" s="96" t="str">
        <f>Data!B7</f>
        <v>Old Windsor WMC</v>
      </c>
      <c r="G129" s="29"/>
      <c r="I129" s="208" t="str" cm="1">
        <f t="array" ref="I129">_xlfn.IFS(ISBLANK(C129)," ",C129&gt;E129,B129,C129=E129," ", C129&lt;E129, F129)</f>
        <v xml:space="preserve"> </v>
      </c>
      <c r="J129" s="208" t="str" cm="1">
        <f t="array" ref="J129">_xlfn.IFS(ISBLANK(C129)," ",C129=E129,B129,C129&gt;E129," ",C129&lt;E129," ")</f>
        <v xml:space="preserve"> </v>
      </c>
      <c r="K129" s="208" t="str" cm="1">
        <f t="array" ref="K129">_xlfn.IFS(ISBLANK(C129)," ",C129=E129,F129,C129&gt;E129," ",C129&lt;E129," ")</f>
        <v xml:space="preserve"> </v>
      </c>
      <c r="L129" s="208" t="str" cm="1">
        <f t="array" ref="L129">_xlfn.IFS(ISBLANK(C129)," ",C129&gt;E129,F129,C129=E129," ", C129&lt;E129, B129)</f>
        <v xml:space="preserve"> </v>
      </c>
      <c r="M129" s="208" t="s">
        <v>158</v>
      </c>
      <c r="N129" s="212" t="str">
        <f t="shared" si="20"/>
        <v>Chalvey Dukes</v>
      </c>
      <c r="O129" s="212">
        <f t="shared" si="20"/>
        <v>0</v>
      </c>
      <c r="P129" s="212" t="str">
        <f t="shared" si="20"/>
        <v>-</v>
      </c>
      <c r="Q129" s="212">
        <f t="shared" si="20"/>
        <v>0</v>
      </c>
      <c r="R129" s="212" t="str">
        <f t="shared" si="20"/>
        <v>Old Windsor WMC</v>
      </c>
    </row>
    <row r="130" spans="1:18" ht="20.149999999999999" customHeight="1" x14ac:dyDescent="0.3">
      <c r="A130" s="100"/>
      <c r="B130" s="96" t="str">
        <f>Data!B4</f>
        <v>NWCA Nomads</v>
      </c>
      <c r="C130" s="220"/>
      <c r="D130" s="221" t="s">
        <v>156</v>
      </c>
      <c r="E130" s="222"/>
      <c r="F130" s="96" t="str">
        <f>Data!B6</f>
        <v>Shamrocks A</v>
      </c>
      <c r="G130" s="29"/>
      <c r="I130" s="208" t="str" cm="1">
        <f t="array" ref="I130">_xlfn.IFS(ISBLANK(C130)," ",C130&gt;E130,B130,C130=E130," ", C130&lt;E130, F130)</f>
        <v xml:space="preserve"> </v>
      </c>
      <c r="J130" s="208" t="str" cm="1">
        <f t="array" ref="J130">_xlfn.IFS(ISBLANK(C130)," ",C130=E130,B130,C130&gt;E130," ",C130&lt;E130," ")</f>
        <v xml:space="preserve"> </v>
      </c>
      <c r="K130" s="208" t="str" cm="1">
        <f t="array" ref="K130">_xlfn.IFS(ISBLANK(C130)," ",C130=E130,F130,C130&gt;E130," ",C130&lt;E130," ")</f>
        <v xml:space="preserve"> </v>
      </c>
      <c r="L130" s="208" t="str" cm="1">
        <f t="array" ref="L130">_xlfn.IFS(ISBLANK(C130)," ",C130&gt;E130,F130,C130=E130," ", C130&lt;E130, B130)</f>
        <v xml:space="preserve"> </v>
      </c>
      <c r="M130" s="208" t="s">
        <v>158</v>
      </c>
      <c r="N130" s="212" t="str">
        <f t="shared" si="20"/>
        <v>NWCA Nomads</v>
      </c>
      <c r="O130" s="212">
        <f t="shared" si="20"/>
        <v>0</v>
      </c>
      <c r="P130" s="212" t="str">
        <f t="shared" si="20"/>
        <v>-</v>
      </c>
      <c r="Q130" s="212">
        <f t="shared" si="20"/>
        <v>0</v>
      </c>
      <c r="R130" s="212" t="str">
        <f t="shared" si="20"/>
        <v>Shamrocks A</v>
      </c>
    </row>
    <row r="131" spans="1:18" ht="20.149999999999999" customHeight="1" x14ac:dyDescent="0.3">
      <c r="A131" s="100"/>
      <c r="B131" s="96" t="str">
        <f>Data!B5</f>
        <v>Stoke Poges Darts</v>
      </c>
      <c r="C131" s="220"/>
      <c r="D131" s="221" t="s">
        <v>156</v>
      </c>
      <c r="E131" s="222"/>
      <c r="F131" s="96" t="str">
        <f>Data!B9</f>
        <v>The Royal Arrows</v>
      </c>
      <c r="G131" s="45"/>
      <c r="I131" s="208" t="str" cm="1">
        <f t="array" ref="I131">_xlfn.IFS(ISBLANK(C131)," ",C131&gt;E131,B131,C131=E131," ", C131&lt;E131, F131)</f>
        <v xml:space="preserve"> </v>
      </c>
      <c r="J131" s="208" t="str" cm="1">
        <f t="array" ref="J131">_xlfn.IFS(ISBLANK(C131)," ",C131=E131,B131,C131&gt;E131," ",C131&lt;E131," ")</f>
        <v xml:space="preserve"> </v>
      </c>
      <c r="K131" s="208" t="str" cm="1">
        <f t="array" ref="K131">_xlfn.IFS(ISBLANK(C131)," ",C131=E131,F131,C131&gt;E131," ",C131&lt;E131," ")</f>
        <v xml:space="preserve"> </v>
      </c>
      <c r="L131" s="208" t="str" cm="1">
        <f t="array" ref="L131">_xlfn.IFS(ISBLANK(C131)," ",C131&gt;E131,F131,C131=E131," ", C131&lt;E131, B131)</f>
        <v xml:space="preserve"> </v>
      </c>
      <c r="M131" s="208" t="s">
        <v>158</v>
      </c>
      <c r="N131" s="212" t="str">
        <f t="shared" si="20"/>
        <v>Stoke Poges Darts</v>
      </c>
      <c r="O131" s="212">
        <f t="shared" si="20"/>
        <v>0</v>
      </c>
      <c r="P131" s="212" t="str">
        <f t="shared" si="20"/>
        <v>-</v>
      </c>
      <c r="Q131" s="212">
        <f t="shared" si="20"/>
        <v>0</v>
      </c>
      <c r="R131" s="212" t="str">
        <f t="shared" si="20"/>
        <v>The Royal Arrows</v>
      </c>
    </row>
    <row r="132" spans="1:18" ht="20.149999999999999" customHeight="1" x14ac:dyDescent="0.3">
      <c r="A132" s="100"/>
      <c r="B132" s="233" t="s">
        <v>66</v>
      </c>
      <c r="C132" s="234"/>
      <c r="D132" s="234"/>
      <c r="E132" s="234"/>
      <c r="F132" s="235"/>
      <c r="G132" s="29"/>
      <c r="M132" s="208" t="s">
        <v>110</v>
      </c>
    </row>
    <row r="133" spans="1:18" ht="20.149999999999999" customHeight="1" x14ac:dyDescent="0.3">
      <c r="A133" s="100"/>
      <c r="B133" s="96" t="str">
        <f>Data!B11</f>
        <v>Burnham Nomads</v>
      </c>
      <c r="C133" s="220"/>
      <c r="D133" s="221" t="s">
        <v>156</v>
      </c>
      <c r="E133" s="222"/>
      <c r="F133" s="96" t="str">
        <f>Data!B17</f>
        <v>The Victoria</v>
      </c>
      <c r="G133" s="45"/>
      <c r="I133" s="208" t="str" cm="1">
        <f t="array" ref="I133">_xlfn.IFS(ISBLANK(C133)," ",C133&gt;E133,B133,C133=E133," ", C133&lt;E133, F133)</f>
        <v xml:space="preserve"> </v>
      </c>
      <c r="J133" s="208" t="str" cm="1">
        <f t="array" ref="J133">_xlfn.IFS(ISBLANK(C133)," ",C133=E133,B133,C133&gt;E133," ",C133&lt;E133," ")</f>
        <v xml:space="preserve"> </v>
      </c>
      <c r="K133" s="208" t="str" cm="1">
        <f t="array" ref="K133">_xlfn.IFS(ISBLANK(C133)," ",C133=E133,F133,C133&gt;E133," ",C133&lt;E133," ")</f>
        <v xml:space="preserve"> </v>
      </c>
      <c r="L133" s="208" t="str" cm="1">
        <f t="array" ref="L133">_xlfn.IFS(ISBLANK(C133)," ",C133&gt;E133,F133,C133=E133," ", C133&lt;E133, B133)</f>
        <v xml:space="preserve"> </v>
      </c>
      <c r="M133" s="208" t="s">
        <v>158</v>
      </c>
      <c r="N133" s="212" t="str">
        <f t="shared" ref="N133:R136" si="21">B133</f>
        <v>Burnham Nomads</v>
      </c>
      <c r="O133" s="212">
        <f t="shared" si="21"/>
        <v>0</v>
      </c>
      <c r="P133" s="212" t="str">
        <f t="shared" si="21"/>
        <v>-</v>
      </c>
      <c r="Q133" s="212">
        <f t="shared" si="21"/>
        <v>0</v>
      </c>
      <c r="R133" s="212" t="str">
        <f t="shared" si="21"/>
        <v>The Victoria</v>
      </c>
    </row>
    <row r="134" spans="1:18" ht="20.149999999999999" customHeight="1" x14ac:dyDescent="0.3">
      <c r="A134" s="100"/>
      <c r="B134" s="96" t="str">
        <f>Data!B12</f>
        <v>Shamrocks B</v>
      </c>
      <c r="C134" s="220"/>
      <c r="D134" s="221" t="s">
        <v>156</v>
      </c>
      <c r="E134" s="222"/>
      <c r="F134" s="96" t="str">
        <f>Data!B16</f>
        <v>NWCA Darts</v>
      </c>
      <c r="G134" s="45"/>
      <c r="I134" s="208" t="str" cm="1">
        <f t="array" ref="I134">_xlfn.IFS(ISBLANK(C134)," ",C134&gt;E134,B134,C134=E134," ", C134&lt;E134, F134)</f>
        <v xml:space="preserve"> </v>
      </c>
      <c r="J134" s="208" t="str" cm="1">
        <f t="array" ref="J134">_xlfn.IFS(ISBLANK(C134)," ",C134=E134,B134,C134&gt;E134," ",C134&lt;E134," ")</f>
        <v xml:space="preserve"> </v>
      </c>
      <c r="K134" s="208" t="str" cm="1">
        <f t="array" ref="K134">_xlfn.IFS(ISBLANK(C134)," ",C134=E134,F134,C134&gt;E134," ",C134&lt;E134," ")</f>
        <v xml:space="preserve"> </v>
      </c>
      <c r="L134" s="208" t="str" cm="1">
        <f t="array" ref="L134">_xlfn.IFS(ISBLANK(C134)," ",C134&gt;E134,F134,C134=E134," ", C134&lt;E134, B134)</f>
        <v xml:space="preserve"> </v>
      </c>
      <c r="M134" s="208" t="s">
        <v>158</v>
      </c>
      <c r="N134" s="212" t="str">
        <f t="shared" si="21"/>
        <v>Shamrocks B</v>
      </c>
      <c r="O134" s="212">
        <f t="shared" si="21"/>
        <v>0</v>
      </c>
      <c r="P134" s="212" t="str">
        <f t="shared" si="21"/>
        <v>-</v>
      </c>
      <c r="Q134" s="212">
        <f t="shared" si="21"/>
        <v>0</v>
      </c>
      <c r="R134" s="212" t="str">
        <f t="shared" si="21"/>
        <v>NWCA Darts</v>
      </c>
    </row>
    <row r="135" spans="1:18" ht="20.149999999999999" customHeight="1" x14ac:dyDescent="0.3">
      <c r="A135" s="100"/>
      <c r="B135" s="96" t="str">
        <f>Data!B13</f>
        <v>Iver RBL</v>
      </c>
      <c r="C135" s="220"/>
      <c r="D135" s="221" t="s">
        <v>156</v>
      </c>
      <c r="E135" s="222"/>
      <c r="F135" s="96" t="str">
        <f>Data!B15</f>
        <v>The Acre</v>
      </c>
      <c r="G135" s="29"/>
      <c r="I135" s="208" t="str" cm="1">
        <f t="array" ref="I135">_xlfn.IFS(ISBLANK(C135)," ",C135&gt;E135,B135,C135=E135," ", C135&lt;E135, F135)</f>
        <v xml:space="preserve"> </v>
      </c>
      <c r="J135" s="208" t="str" cm="1">
        <f t="array" ref="J135">_xlfn.IFS(ISBLANK(C135)," ",C135=E135,B135,C135&gt;E135," ",C135&lt;E135," ")</f>
        <v xml:space="preserve"> </v>
      </c>
      <c r="K135" s="208" t="str" cm="1">
        <f t="array" ref="K135">_xlfn.IFS(ISBLANK(C135)," ",C135=E135,F135,C135&gt;E135," ",C135&lt;E135," ")</f>
        <v xml:space="preserve"> </v>
      </c>
      <c r="L135" s="208" t="str" cm="1">
        <f t="array" ref="L135">_xlfn.IFS(ISBLANK(C135)," ",C135&gt;E135,F135,C135=E135," ", C135&lt;E135, B135)</f>
        <v xml:space="preserve"> </v>
      </c>
      <c r="M135" s="208" t="s">
        <v>158</v>
      </c>
      <c r="N135" s="212" t="str">
        <f t="shared" si="21"/>
        <v>Iver RBL</v>
      </c>
      <c r="O135" s="212">
        <f t="shared" si="21"/>
        <v>0</v>
      </c>
      <c r="P135" s="212" t="str">
        <f t="shared" si="21"/>
        <v>-</v>
      </c>
      <c r="Q135" s="212">
        <f t="shared" si="21"/>
        <v>0</v>
      </c>
      <c r="R135" s="212" t="str">
        <f t="shared" si="21"/>
        <v>The Acre</v>
      </c>
    </row>
    <row r="136" spans="1:18" ht="20.149999999999999" customHeight="1" x14ac:dyDescent="0.3">
      <c r="A136" s="100"/>
      <c r="B136" s="96" t="str">
        <f>Data!B14</f>
        <v>No Game</v>
      </c>
      <c r="C136" s="220"/>
      <c r="D136" s="221" t="s">
        <v>156</v>
      </c>
      <c r="E136" s="222"/>
      <c r="F136" s="96" t="str">
        <f>Data!B18</f>
        <v>The Holly Tree</v>
      </c>
      <c r="G136" s="29"/>
      <c r="I136" s="208" t="str" cm="1">
        <f t="array" ref="I136">_xlfn.IFS(ISBLANK(C136)," ",C136&gt;E136,B136,C136=E136," ", C136&lt;E136, F136)</f>
        <v xml:space="preserve"> </v>
      </c>
      <c r="J136" s="208" t="str" cm="1">
        <f t="array" ref="J136">_xlfn.IFS(ISBLANK(C136)," ",C136=E136,B136,C136&gt;E136," ",C136&lt;E136," ")</f>
        <v xml:space="preserve"> </v>
      </c>
      <c r="K136" s="208" t="str" cm="1">
        <f t="array" ref="K136">_xlfn.IFS(ISBLANK(C136)," ",C136=E136,F136,C136&gt;E136," ",C136&lt;E136," ")</f>
        <v xml:space="preserve"> </v>
      </c>
      <c r="L136" s="208" t="str" cm="1">
        <f t="array" ref="L136">_xlfn.IFS(ISBLANK(C136)," ",C136&gt;E136,F136,C136=E136," ", C136&lt;E136, B136)</f>
        <v xml:space="preserve"> </v>
      </c>
      <c r="M136" s="208" t="s">
        <v>158</v>
      </c>
      <c r="N136" s="212" t="str">
        <f t="shared" si="21"/>
        <v>No Game</v>
      </c>
      <c r="O136" s="212">
        <f t="shared" si="21"/>
        <v>0</v>
      </c>
      <c r="P136" s="212" t="str">
        <f t="shared" si="21"/>
        <v>-</v>
      </c>
      <c r="Q136" s="212">
        <f t="shared" si="21"/>
        <v>0</v>
      </c>
      <c r="R136" s="212" t="str">
        <f t="shared" si="21"/>
        <v>The Holly Tree</v>
      </c>
    </row>
    <row r="137" spans="1:18" ht="20.149999999999999" customHeight="1" x14ac:dyDescent="0.3">
      <c r="A137" s="219">
        <f>A127+7</f>
        <v>45995</v>
      </c>
      <c r="B137" s="233" t="s">
        <v>108</v>
      </c>
      <c r="C137" s="234"/>
      <c r="D137" s="234"/>
      <c r="E137" s="234"/>
      <c r="F137" s="235"/>
      <c r="G137" s="1" t="s">
        <v>155</v>
      </c>
      <c r="M137" s="208" t="s">
        <v>110</v>
      </c>
    </row>
    <row r="138" spans="1:18" ht="20.149999999999999" customHeight="1" x14ac:dyDescent="0.3">
      <c r="A138" s="100" t="s">
        <v>132</v>
      </c>
      <c r="B138" s="96" t="str">
        <f>Data!B7</f>
        <v>Old Windsor WMC</v>
      </c>
      <c r="C138" s="220"/>
      <c r="D138" s="221" t="s">
        <v>156</v>
      </c>
      <c r="E138" s="222"/>
      <c r="F138" s="96" t="str">
        <f>Data!B2</f>
        <v>Burnham RBL</v>
      </c>
      <c r="G138" s="29"/>
      <c r="I138" s="208" t="str" cm="1">
        <f t="array" ref="I138">_xlfn.IFS(ISBLANK(C138)," ",C138&gt;E138,B138,C138=E138," ", C138&lt;E138, F138)</f>
        <v xml:space="preserve"> </v>
      </c>
      <c r="J138" s="208" t="str" cm="1">
        <f t="array" ref="J138">_xlfn.IFS(ISBLANK(C138)," ",C138=E138,B138,C138&gt;E138," ",C138&lt;E138," ")</f>
        <v xml:space="preserve"> </v>
      </c>
      <c r="K138" s="208" t="str" cm="1">
        <f t="array" ref="K138">_xlfn.IFS(ISBLANK(C138)," ",C138=E138,F138,C138&gt;E138," ",C138&lt;E138," ")</f>
        <v xml:space="preserve"> </v>
      </c>
      <c r="L138" s="208" t="str" cm="1">
        <f t="array" ref="L138">_xlfn.IFS(ISBLANK(C138)," ",C138&gt;E138,F138,C138=E138," ", C138&lt;E138, B138)</f>
        <v xml:space="preserve"> </v>
      </c>
      <c r="M138" s="208" t="s">
        <v>158</v>
      </c>
      <c r="N138" s="212" t="str">
        <f t="shared" ref="N138:R141" si="22">B138</f>
        <v>Old Windsor WMC</v>
      </c>
      <c r="O138" s="212">
        <f t="shared" si="22"/>
        <v>0</v>
      </c>
      <c r="P138" s="212" t="str">
        <f t="shared" si="22"/>
        <v>-</v>
      </c>
      <c r="Q138" s="212">
        <f t="shared" si="22"/>
        <v>0</v>
      </c>
      <c r="R138" s="212" t="str">
        <f t="shared" si="22"/>
        <v>Burnham RBL</v>
      </c>
    </row>
    <row r="139" spans="1:18" ht="20.149999999999999" customHeight="1" x14ac:dyDescent="0.3">
      <c r="A139" s="100"/>
      <c r="B139" s="96" t="str">
        <f>Data!B6</f>
        <v>Shamrocks A</v>
      </c>
      <c r="C139" s="220"/>
      <c r="D139" s="221" t="s">
        <v>156</v>
      </c>
      <c r="E139" s="222"/>
      <c r="F139" s="96" t="str">
        <f>Data!B3</f>
        <v>Chalvey Dukes</v>
      </c>
      <c r="G139" s="29"/>
      <c r="I139" s="208" t="str" cm="1">
        <f t="array" ref="I139">_xlfn.IFS(ISBLANK(C139)," ",C139&gt;E139,B139,C139=E139," ", C139&lt;E139, F139)</f>
        <v xml:space="preserve"> </v>
      </c>
      <c r="J139" s="208" t="str" cm="1">
        <f t="array" ref="J139">_xlfn.IFS(ISBLANK(C139)," ",C139=E139,B139,C139&gt;E139," ",C139&lt;E139," ")</f>
        <v xml:space="preserve"> </v>
      </c>
      <c r="K139" s="208" t="str" cm="1">
        <f t="array" ref="K139">_xlfn.IFS(ISBLANK(C139)," ",C139=E139,F139,C139&gt;E139," ",C139&lt;E139," ")</f>
        <v xml:space="preserve"> </v>
      </c>
      <c r="L139" s="208" t="str" cm="1">
        <f t="array" ref="L139">_xlfn.IFS(ISBLANK(C139)," ",C139&gt;E139,F139,C139=E139," ", C139&lt;E139, B139)</f>
        <v xml:space="preserve"> </v>
      </c>
      <c r="M139" s="208" t="s">
        <v>158</v>
      </c>
      <c r="N139" s="212" t="str">
        <f t="shared" si="22"/>
        <v>Shamrocks A</v>
      </c>
      <c r="O139" s="212">
        <f t="shared" si="22"/>
        <v>0</v>
      </c>
      <c r="P139" s="212" t="str">
        <f t="shared" si="22"/>
        <v>-</v>
      </c>
      <c r="Q139" s="212">
        <f t="shared" si="22"/>
        <v>0</v>
      </c>
      <c r="R139" s="212" t="str">
        <f t="shared" si="22"/>
        <v>Chalvey Dukes</v>
      </c>
    </row>
    <row r="140" spans="1:18" ht="20.149999999999999" customHeight="1" x14ac:dyDescent="0.3">
      <c r="A140" s="100"/>
      <c r="B140" s="96" t="str">
        <f>Data!B5</f>
        <v>Stoke Poges Darts</v>
      </c>
      <c r="C140" s="220"/>
      <c r="D140" s="221" t="s">
        <v>156</v>
      </c>
      <c r="E140" s="222"/>
      <c r="F140" s="96" t="str">
        <f>Data!B4</f>
        <v>NWCA Nomads</v>
      </c>
      <c r="G140" s="29"/>
      <c r="I140" s="208" t="str" cm="1">
        <f t="array" ref="I140">_xlfn.IFS(ISBLANK(C140)," ",C140&gt;E140,B140,C140=E140," ", C140&lt;E140, F140)</f>
        <v xml:space="preserve"> </v>
      </c>
      <c r="J140" s="208" t="str" cm="1">
        <f t="array" ref="J140">_xlfn.IFS(ISBLANK(C140)," ",C140=E140,B140,C140&gt;E140," ",C140&lt;E140," ")</f>
        <v xml:space="preserve"> </v>
      </c>
      <c r="K140" s="208" t="str" cm="1">
        <f t="array" ref="K140">_xlfn.IFS(ISBLANK(C140)," ",C140=E140,F140,C140&gt;E140," ",C140&lt;E140," ")</f>
        <v xml:space="preserve"> </v>
      </c>
      <c r="L140" s="208" t="str" cm="1">
        <f t="array" ref="L140">_xlfn.IFS(ISBLANK(C140)," ",C140&gt;E140,F140,C140=E140," ", C140&lt;E140, B140)</f>
        <v xml:space="preserve"> </v>
      </c>
      <c r="M140" s="208" t="s">
        <v>158</v>
      </c>
      <c r="N140" s="212" t="str">
        <f t="shared" si="22"/>
        <v>Stoke Poges Darts</v>
      </c>
      <c r="O140" s="212">
        <f t="shared" si="22"/>
        <v>0</v>
      </c>
      <c r="P140" s="212" t="str">
        <f t="shared" si="22"/>
        <v>-</v>
      </c>
      <c r="Q140" s="212">
        <f t="shared" si="22"/>
        <v>0</v>
      </c>
      <c r="R140" s="212" t="str">
        <f t="shared" si="22"/>
        <v>NWCA Nomads</v>
      </c>
    </row>
    <row r="141" spans="1:18" ht="20.149999999999999" customHeight="1" x14ac:dyDescent="0.3">
      <c r="A141" s="100"/>
      <c r="B141" s="96" t="str">
        <f>Data!B9</f>
        <v>The Royal Arrows</v>
      </c>
      <c r="C141" s="220"/>
      <c r="D141" s="221" t="s">
        <v>156</v>
      </c>
      <c r="E141" s="222"/>
      <c r="F141" s="96" t="str">
        <f>Data!B8</f>
        <v>Stoke Poges VC</v>
      </c>
      <c r="G141" s="29"/>
      <c r="I141" s="208" t="str" cm="1">
        <f t="array" ref="I141">_xlfn.IFS(ISBLANK(C141)," ",C141&gt;E141,B141,C141=E141," ", C141&lt;E141, F141)</f>
        <v xml:space="preserve"> </v>
      </c>
      <c r="J141" s="208" t="str" cm="1">
        <f t="array" ref="J141">_xlfn.IFS(ISBLANK(C141)," ",C141=E141,B141,C141&gt;E141," ",C141&lt;E141," ")</f>
        <v xml:space="preserve"> </v>
      </c>
      <c r="K141" s="208" t="str" cm="1">
        <f t="array" ref="K141">_xlfn.IFS(ISBLANK(C141)," ",C141=E141,F141,C141&gt;E141," ",C141&lt;E141," ")</f>
        <v xml:space="preserve"> </v>
      </c>
      <c r="L141" s="208" t="str" cm="1">
        <f t="array" ref="L141">_xlfn.IFS(ISBLANK(C141)," ",C141&gt;E141,F141,C141=E141," ", C141&lt;E141, B141)</f>
        <v xml:space="preserve"> </v>
      </c>
      <c r="M141" s="208" t="s">
        <v>158</v>
      </c>
      <c r="N141" s="212" t="str">
        <f t="shared" si="22"/>
        <v>The Royal Arrows</v>
      </c>
      <c r="O141" s="212">
        <f t="shared" si="22"/>
        <v>0</v>
      </c>
      <c r="P141" s="212" t="str">
        <f t="shared" si="22"/>
        <v>-</v>
      </c>
      <c r="Q141" s="212">
        <f t="shared" si="22"/>
        <v>0</v>
      </c>
      <c r="R141" s="212" t="str">
        <f t="shared" si="22"/>
        <v>Stoke Poges VC</v>
      </c>
    </row>
    <row r="142" spans="1:18" ht="20.149999999999999" customHeight="1" x14ac:dyDescent="0.3">
      <c r="A142" s="100"/>
      <c r="B142" s="233" t="s">
        <v>66</v>
      </c>
      <c r="C142" s="234"/>
      <c r="D142" s="234"/>
      <c r="E142" s="234"/>
      <c r="F142" s="235"/>
      <c r="G142" s="29"/>
      <c r="M142" s="208" t="s">
        <v>110</v>
      </c>
    </row>
    <row r="143" spans="1:18" ht="20.149999999999999" customHeight="1" x14ac:dyDescent="0.3">
      <c r="A143" s="100"/>
      <c r="B143" s="96" t="str">
        <f>Data!B16</f>
        <v>NWCA Darts</v>
      </c>
      <c r="C143" s="220"/>
      <c r="D143" s="221" t="s">
        <v>156</v>
      </c>
      <c r="E143" s="222"/>
      <c r="F143" s="96" t="str">
        <f>Data!B11</f>
        <v>Burnham Nomads</v>
      </c>
      <c r="G143" s="29"/>
      <c r="I143" s="208" t="str" cm="1">
        <f t="array" ref="I143">_xlfn.IFS(ISBLANK(C143)," ",C143&gt;E143,B143,C143=E143," ", C143&lt;E143, F143)</f>
        <v xml:space="preserve"> </v>
      </c>
      <c r="J143" s="208" t="str" cm="1">
        <f t="array" ref="J143">_xlfn.IFS(ISBLANK(C143)," ",C143=E143,B143,C143&gt;E143," ",C143&lt;E143," ")</f>
        <v xml:space="preserve"> </v>
      </c>
      <c r="K143" s="208" t="str" cm="1">
        <f t="array" ref="K143">_xlfn.IFS(ISBLANK(C143)," ",C143=E143,F143,C143&gt;E143," ",C143&lt;E143," ")</f>
        <v xml:space="preserve"> </v>
      </c>
      <c r="L143" s="208" t="str" cm="1">
        <f t="array" ref="L143">_xlfn.IFS(ISBLANK(C143)," ",C143&gt;E143,F143,C143=E143," ", C143&lt;E143, B143)</f>
        <v xml:space="preserve"> </v>
      </c>
      <c r="M143" s="208" t="s">
        <v>158</v>
      </c>
      <c r="N143" s="212" t="str">
        <f t="shared" ref="N143:R146" si="23">B143</f>
        <v>NWCA Darts</v>
      </c>
      <c r="O143" s="212">
        <f t="shared" si="23"/>
        <v>0</v>
      </c>
      <c r="P143" s="212" t="str">
        <f t="shared" si="23"/>
        <v>-</v>
      </c>
      <c r="Q143" s="212">
        <f t="shared" si="23"/>
        <v>0</v>
      </c>
      <c r="R143" s="212" t="str">
        <f t="shared" si="23"/>
        <v>Burnham Nomads</v>
      </c>
    </row>
    <row r="144" spans="1:18" ht="20.149999999999999" customHeight="1" x14ac:dyDescent="0.3">
      <c r="A144" s="100"/>
      <c r="B144" s="96" t="str">
        <f>Data!B15</f>
        <v>The Acre</v>
      </c>
      <c r="C144" s="220"/>
      <c r="D144" s="221" t="s">
        <v>156</v>
      </c>
      <c r="E144" s="222"/>
      <c r="F144" s="96" t="str">
        <f>Data!B12</f>
        <v>Shamrocks B</v>
      </c>
      <c r="G144" s="29"/>
      <c r="I144" s="208" t="str" cm="1">
        <f t="array" ref="I144">_xlfn.IFS(ISBLANK(C144)," ",C144&gt;E144,B144,C144=E144," ", C144&lt;E144, F144)</f>
        <v xml:space="preserve"> </v>
      </c>
      <c r="J144" s="208" t="str" cm="1">
        <f t="array" ref="J144">_xlfn.IFS(ISBLANK(C144)," ",C144=E144,B144,C144&gt;E144," ",C144&lt;E144," ")</f>
        <v xml:space="preserve"> </v>
      </c>
      <c r="K144" s="208" t="str" cm="1">
        <f t="array" ref="K144">_xlfn.IFS(ISBLANK(C144)," ",C144=E144,F144,C144&gt;E144," ",C144&lt;E144," ")</f>
        <v xml:space="preserve"> </v>
      </c>
      <c r="L144" s="208" t="str" cm="1">
        <f t="array" ref="L144">_xlfn.IFS(ISBLANK(C144)," ",C144&gt;E144,F144,C144=E144," ", C144&lt;E144, B144)</f>
        <v xml:space="preserve"> </v>
      </c>
      <c r="M144" s="208" t="s">
        <v>158</v>
      </c>
      <c r="N144" s="212" t="str">
        <f t="shared" si="23"/>
        <v>The Acre</v>
      </c>
      <c r="O144" s="212">
        <f t="shared" si="23"/>
        <v>0</v>
      </c>
      <c r="P144" s="212" t="str">
        <f t="shared" si="23"/>
        <v>-</v>
      </c>
      <c r="Q144" s="212">
        <f t="shared" si="23"/>
        <v>0</v>
      </c>
      <c r="R144" s="212" t="str">
        <f t="shared" si="23"/>
        <v>Shamrocks B</v>
      </c>
    </row>
    <row r="145" spans="1:18" ht="20.149999999999999" customHeight="1" x14ac:dyDescent="0.3">
      <c r="A145" s="100"/>
      <c r="B145" s="96" t="str">
        <f>Data!B14</f>
        <v>No Game</v>
      </c>
      <c r="C145" s="220"/>
      <c r="D145" s="221" t="s">
        <v>156</v>
      </c>
      <c r="E145" s="222"/>
      <c r="F145" s="96" t="str">
        <f>Data!B13</f>
        <v>Iver RBL</v>
      </c>
      <c r="G145" s="29"/>
      <c r="I145" s="208" t="str" cm="1">
        <f t="array" ref="I145">_xlfn.IFS(ISBLANK(C145)," ",C145&gt;E145,B145,C145=E145," ", C145&lt;E145, F145)</f>
        <v xml:space="preserve"> </v>
      </c>
      <c r="J145" s="208" t="str" cm="1">
        <f t="array" ref="J145">_xlfn.IFS(ISBLANK(C145)," ",C145=E145,B145,C145&gt;E145," ",C145&lt;E145," ")</f>
        <v xml:space="preserve"> </v>
      </c>
      <c r="K145" s="208" t="str" cm="1">
        <f t="array" ref="K145">_xlfn.IFS(ISBLANK(C145)," ",C145=E145,F145,C145&gt;E145," ",C145&lt;E145," ")</f>
        <v xml:space="preserve"> </v>
      </c>
      <c r="L145" s="208" t="str" cm="1">
        <f t="array" ref="L145">_xlfn.IFS(ISBLANK(C145)," ",C145&gt;E145,F145,C145=E145," ", C145&lt;E145, B145)</f>
        <v xml:space="preserve"> </v>
      </c>
      <c r="M145" s="208" t="s">
        <v>158</v>
      </c>
      <c r="N145" s="212" t="str">
        <f t="shared" si="23"/>
        <v>No Game</v>
      </c>
      <c r="O145" s="212">
        <f t="shared" si="23"/>
        <v>0</v>
      </c>
      <c r="P145" s="212" t="str">
        <f t="shared" si="23"/>
        <v>-</v>
      </c>
      <c r="Q145" s="212">
        <f t="shared" si="23"/>
        <v>0</v>
      </c>
      <c r="R145" s="212" t="str">
        <f t="shared" si="23"/>
        <v>Iver RBL</v>
      </c>
    </row>
    <row r="146" spans="1:18" ht="20.149999999999999" customHeight="1" x14ac:dyDescent="0.3">
      <c r="A146" s="100"/>
      <c r="B146" s="96" t="str">
        <f>Data!B18</f>
        <v>The Holly Tree</v>
      </c>
      <c r="C146" s="220"/>
      <c r="D146" s="221" t="s">
        <v>156</v>
      </c>
      <c r="E146" s="222"/>
      <c r="F146" s="96" t="str">
        <f>Data!B17</f>
        <v>The Victoria</v>
      </c>
      <c r="G146" s="29"/>
      <c r="I146" s="208" t="str" cm="1">
        <f t="array" ref="I146">_xlfn.IFS(ISBLANK(C146)," ",C146&gt;E146,B146,C146=E146," ", C146&lt;E146, F146)</f>
        <v xml:space="preserve"> </v>
      </c>
      <c r="J146" s="208" t="str" cm="1">
        <f t="array" ref="J146">_xlfn.IFS(ISBLANK(C146)," ",C146=E146,B146,C146&gt;E146," ",C146&lt;E146," ")</f>
        <v xml:space="preserve"> </v>
      </c>
      <c r="K146" s="208" t="str" cm="1">
        <f t="array" ref="K146">_xlfn.IFS(ISBLANK(C146)," ",C146=E146,F146,C146&gt;E146," ",C146&lt;E146," ")</f>
        <v xml:space="preserve"> </v>
      </c>
      <c r="L146" s="208" t="str" cm="1">
        <f t="array" ref="L146">_xlfn.IFS(ISBLANK(C146)," ",C146&gt;E146,F146,C146=E146," ", C146&lt;E146, B146)</f>
        <v xml:space="preserve"> </v>
      </c>
      <c r="M146" s="208" t="s">
        <v>158</v>
      </c>
      <c r="N146" s="212" t="str">
        <f t="shared" si="23"/>
        <v>The Holly Tree</v>
      </c>
      <c r="O146" s="212">
        <f t="shared" si="23"/>
        <v>0</v>
      </c>
      <c r="P146" s="212" t="str">
        <f t="shared" si="23"/>
        <v>-</v>
      </c>
      <c r="Q146" s="212">
        <f t="shared" si="23"/>
        <v>0</v>
      </c>
      <c r="R146" s="212" t="str">
        <f t="shared" si="23"/>
        <v>The Victoria</v>
      </c>
    </row>
    <row r="147" spans="1:18" ht="20.149999999999999" customHeight="1" x14ac:dyDescent="0.3">
      <c r="A147" s="219">
        <f>A137+7</f>
        <v>46002</v>
      </c>
      <c r="B147" s="230" t="s">
        <v>173</v>
      </c>
      <c r="C147" s="231"/>
      <c r="D147" s="231"/>
      <c r="E147" s="231"/>
      <c r="F147" s="232"/>
      <c r="G147" s="1" t="s">
        <v>155</v>
      </c>
      <c r="M147" s="208" t="s">
        <v>110</v>
      </c>
      <c r="N147" s="213"/>
      <c r="O147" s="213"/>
      <c r="P147" s="213"/>
      <c r="Q147" s="213"/>
      <c r="R147" s="213"/>
    </row>
    <row r="148" spans="1:18" ht="20.149999999999999" customHeight="1" x14ac:dyDescent="0.3">
      <c r="A148" s="100"/>
      <c r="B148" s="223" t="str">
        <f>Data!B7</f>
        <v>Old Windsor WMC</v>
      </c>
      <c r="C148" s="220"/>
      <c r="D148" s="221" t="s">
        <v>156</v>
      </c>
      <c r="E148" s="222"/>
      <c r="F148" s="96" t="str">
        <f>Data!B9</f>
        <v>The Royal Arrows</v>
      </c>
      <c r="G148" s="29"/>
      <c r="M148" s="208" t="s">
        <v>110</v>
      </c>
      <c r="N148" s="213"/>
      <c r="O148" s="213"/>
      <c r="P148" s="213"/>
      <c r="Q148" s="213"/>
      <c r="R148" s="213"/>
    </row>
    <row r="149" spans="1:18" ht="20.149999999999999" customHeight="1" x14ac:dyDescent="0.3">
      <c r="A149" s="100"/>
      <c r="B149" s="223" t="str">
        <f>Data!B2</f>
        <v>Burnham RBL</v>
      </c>
      <c r="C149" s="220"/>
      <c r="D149" s="221" t="s">
        <v>156</v>
      </c>
      <c r="E149" s="222"/>
      <c r="F149" s="96" t="str">
        <f>Data!B8</f>
        <v>Stoke Poges VC</v>
      </c>
      <c r="G149" s="29"/>
      <c r="M149" s="208" t="s">
        <v>110</v>
      </c>
      <c r="N149" s="213"/>
      <c r="O149" s="213"/>
      <c r="P149" s="213"/>
      <c r="Q149" s="213"/>
      <c r="R149" s="213"/>
    </row>
    <row r="150" spans="1:18" ht="20.149999999999999" customHeight="1" x14ac:dyDescent="0.3">
      <c r="A150" s="100"/>
      <c r="B150" s="223" t="str">
        <f>Data!B5</f>
        <v>Stoke Poges Darts</v>
      </c>
      <c r="C150" s="220"/>
      <c r="D150" s="221" t="s">
        <v>156</v>
      </c>
      <c r="E150" s="222"/>
      <c r="F150" s="96" t="str">
        <f>Data!B4</f>
        <v>NWCA Nomads</v>
      </c>
      <c r="G150" s="29"/>
      <c r="M150" s="208" t="s">
        <v>110</v>
      </c>
      <c r="N150" s="213"/>
      <c r="O150" s="213"/>
      <c r="P150" s="213"/>
      <c r="Q150" s="213"/>
      <c r="R150" s="213"/>
    </row>
    <row r="151" spans="1:18" ht="20.149999999999999" customHeight="1" x14ac:dyDescent="0.3">
      <c r="A151" s="100"/>
      <c r="B151" s="223" t="str">
        <f>Data!B6</f>
        <v>Shamrocks A</v>
      </c>
      <c r="C151" s="220"/>
      <c r="D151" s="221" t="s">
        <v>156</v>
      </c>
      <c r="E151" s="222"/>
      <c r="F151" s="96" t="str">
        <f>Data!B3</f>
        <v>Chalvey Dukes</v>
      </c>
      <c r="G151" s="29"/>
      <c r="M151" s="208" t="s">
        <v>110</v>
      </c>
      <c r="N151" s="213"/>
      <c r="O151" s="213"/>
      <c r="P151" s="213"/>
      <c r="Q151" s="213"/>
      <c r="R151" s="213"/>
    </row>
    <row r="152" spans="1:18" ht="20.149999999999999" customHeight="1" x14ac:dyDescent="0.3">
      <c r="A152" s="100"/>
      <c r="B152" s="230" t="s">
        <v>174</v>
      </c>
      <c r="C152" s="231"/>
      <c r="D152" s="231"/>
      <c r="E152" s="231"/>
      <c r="F152" s="232"/>
      <c r="G152" s="29"/>
      <c r="M152" s="208" t="s">
        <v>110</v>
      </c>
      <c r="N152" s="213"/>
      <c r="O152" s="213"/>
      <c r="P152" s="213"/>
      <c r="Q152" s="213"/>
      <c r="R152" s="213"/>
    </row>
    <row r="153" spans="1:18" ht="20.149999999999999" customHeight="1" x14ac:dyDescent="0.3">
      <c r="A153" s="100"/>
      <c r="B153" s="223" t="str">
        <f>Data!B14</f>
        <v>No Game</v>
      </c>
      <c r="C153" s="220"/>
      <c r="D153" s="221" t="s">
        <v>156</v>
      </c>
      <c r="E153" s="222"/>
      <c r="F153" s="223" t="str">
        <f>Data!B18</f>
        <v>The Holly Tree</v>
      </c>
      <c r="G153" s="29"/>
      <c r="M153" s="208" t="s">
        <v>110</v>
      </c>
      <c r="N153" s="213"/>
      <c r="O153" s="213"/>
      <c r="P153" s="213"/>
      <c r="Q153" s="213"/>
      <c r="R153" s="213"/>
    </row>
    <row r="154" spans="1:18" ht="20.149999999999999" customHeight="1" x14ac:dyDescent="0.3">
      <c r="A154" s="100"/>
      <c r="B154" s="223" t="str">
        <f>Data!B17</f>
        <v>The Victoria</v>
      </c>
      <c r="C154" s="220"/>
      <c r="D154" s="221" t="s">
        <v>156</v>
      </c>
      <c r="E154" s="222"/>
      <c r="F154" s="223" t="str">
        <f>Data!B12</f>
        <v>Shamrocks B</v>
      </c>
      <c r="G154" s="29"/>
      <c r="M154" s="208" t="s">
        <v>110</v>
      </c>
      <c r="N154" s="213"/>
      <c r="O154" s="213"/>
      <c r="P154" s="213"/>
      <c r="Q154" s="213"/>
      <c r="R154" s="213"/>
    </row>
    <row r="155" spans="1:18" ht="20.149999999999999" customHeight="1" x14ac:dyDescent="0.3">
      <c r="A155" s="100"/>
      <c r="B155" s="223" t="str">
        <f>Data!B15</f>
        <v>The Acre</v>
      </c>
      <c r="C155" s="220"/>
      <c r="D155" s="221" t="s">
        <v>156</v>
      </c>
      <c r="E155" s="222"/>
      <c r="F155" s="223" t="str">
        <f>Data!B13</f>
        <v>Iver RBL</v>
      </c>
      <c r="G155" s="29"/>
      <c r="M155" s="208" t="s">
        <v>110</v>
      </c>
      <c r="N155" s="213"/>
      <c r="O155" s="213"/>
      <c r="P155" s="213"/>
      <c r="Q155" s="213"/>
      <c r="R155" s="213"/>
    </row>
    <row r="156" spans="1:18" ht="20.149999999999999" customHeight="1" x14ac:dyDescent="0.3">
      <c r="A156" s="100"/>
      <c r="B156" s="223" t="str">
        <f>Data!B16</f>
        <v>NWCA Darts</v>
      </c>
      <c r="C156" s="220"/>
      <c r="D156" s="221" t="s">
        <v>156</v>
      </c>
      <c r="E156" s="222"/>
      <c r="F156" s="223" t="str">
        <f>Data!B11</f>
        <v>Burnham Nomads</v>
      </c>
      <c r="G156" s="29"/>
      <c r="M156" s="208" t="s">
        <v>110</v>
      </c>
      <c r="N156" s="213"/>
      <c r="O156" s="213"/>
      <c r="P156" s="213"/>
      <c r="Q156" s="213"/>
      <c r="R156" s="213"/>
    </row>
    <row r="157" spans="1:18" ht="20.149999999999999" customHeight="1" x14ac:dyDescent="0.3">
      <c r="A157" s="219">
        <f>A147+7</f>
        <v>46009</v>
      </c>
      <c r="B157" s="233" t="s">
        <v>175</v>
      </c>
      <c r="C157" s="234"/>
      <c r="D157" s="234"/>
      <c r="E157" s="234"/>
      <c r="F157" s="235"/>
      <c r="G157" s="29"/>
      <c r="M157" s="208" t="s">
        <v>110</v>
      </c>
    </row>
    <row r="158" spans="1:18" ht="20.149999999999999" customHeight="1" x14ac:dyDescent="0.3">
      <c r="A158" s="219">
        <f>A157+7</f>
        <v>46016</v>
      </c>
      <c r="B158" s="233" t="s">
        <v>175</v>
      </c>
      <c r="C158" s="234"/>
      <c r="D158" s="234"/>
      <c r="E158" s="234"/>
      <c r="F158" s="235"/>
      <c r="G158" s="29"/>
      <c r="M158" s="208" t="s">
        <v>110</v>
      </c>
    </row>
    <row r="159" spans="1:18" ht="20.149999999999999" customHeight="1" x14ac:dyDescent="0.3">
      <c r="A159" s="219">
        <f>A158+7</f>
        <v>46023</v>
      </c>
      <c r="B159" s="233" t="s">
        <v>175</v>
      </c>
      <c r="C159" s="234"/>
      <c r="D159" s="234"/>
      <c r="E159" s="234"/>
      <c r="F159" s="235"/>
      <c r="G159" s="29"/>
      <c r="M159" s="208" t="s">
        <v>110</v>
      </c>
    </row>
    <row r="160" spans="1:18" ht="20.149999999999999" customHeight="1" x14ac:dyDescent="0.3">
      <c r="A160" s="219">
        <f>A159+7</f>
        <v>46030</v>
      </c>
      <c r="B160" s="233" t="s">
        <v>176</v>
      </c>
      <c r="C160" s="234"/>
      <c r="D160" s="234"/>
      <c r="E160" s="234"/>
      <c r="F160" s="235"/>
      <c r="G160" s="29"/>
      <c r="M160" s="208" t="s">
        <v>110</v>
      </c>
    </row>
    <row r="161" spans="1:18" ht="20.149999999999999" customHeight="1" x14ac:dyDescent="0.3">
      <c r="A161" s="219">
        <f>A160+7</f>
        <v>46037</v>
      </c>
      <c r="B161" s="233" t="s">
        <v>108</v>
      </c>
      <c r="C161" s="234"/>
      <c r="D161" s="234"/>
      <c r="E161" s="234"/>
      <c r="F161" s="235"/>
      <c r="G161" s="1" t="s">
        <v>155</v>
      </c>
      <c r="M161" s="208" t="s">
        <v>110</v>
      </c>
    </row>
    <row r="162" spans="1:18" ht="20.149999999999999" customHeight="1" x14ac:dyDescent="0.3">
      <c r="A162" s="100" t="s">
        <v>141</v>
      </c>
      <c r="B162" s="96" t="str">
        <f>Data!B2</f>
        <v>Burnham RBL</v>
      </c>
      <c r="C162" s="220"/>
      <c r="D162" s="221" t="s">
        <v>156</v>
      </c>
      <c r="E162" s="222"/>
      <c r="F162" s="96" t="str">
        <f>Data!B6</f>
        <v>Shamrocks A</v>
      </c>
      <c r="G162" s="29"/>
      <c r="I162" s="208" t="str" cm="1">
        <f t="array" ref="I162">_xlfn.IFS(ISBLANK(C162)," ",C162&gt;E162,B162,C162=E162," ", C162&lt;E162, F162)</f>
        <v xml:space="preserve"> </v>
      </c>
      <c r="J162" s="208" t="str" cm="1">
        <f t="array" ref="J162">_xlfn.IFS(ISBLANK(C162)," ",C162=E162,B162,C162&gt;E162," ",C162&lt;E162," ")</f>
        <v xml:space="preserve"> </v>
      </c>
      <c r="K162" s="208" t="str" cm="1">
        <f t="array" ref="K162">_xlfn.IFS(ISBLANK(C162)," ",C162=E162,F162,C162&gt;E162," ",C162&lt;E162," ")</f>
        <v xml:space="preserve"> </v>
      </c>
      <c r="L162" s="208" t="str" cm="1">
        <f t="array" ref="L162">_xlfn.IFS(ISBLANK(C162)," ",C162&gt;E162,F162,C162=E162," ", C162&lt;E162, B162)</f>
        <v xml:space="preserve"> </v>
      </c>
      <c r="M162" s="208" t="s">
        <v>158</v>
      </c>
      <c r="N162" s="212" t="str">
        <f t="shared" ref="N162:R165" si="24">B162</f>
        <v>Burnham RBL</v>
      </c>
      <c r="O162" s="212">
        <f t="shared" si="24"/>
        <v>0</v>
      </c>
      <c r="P162" s="212" t="str">
        <f t="shared" si="24"/>
        <v>-</v>
      </c>
      <c r="Q162" s="212">
        <f t="shared" si="24"/>
        <v>0</v>
      </c>
      <c r="R162" s="212" t="str">
        <f t="shared" si="24"/>
        <v>Shamrocks A</v>
      </c>
    </row>
    <row r="163" spans="1:18" ht="20.149999999999999" customHeight="1" x14ac:dyDescent="0.3">
      <c r="A163" s="100"/>
      <c r="B163" s="96" t="str">
        <f>Data!B3</f>
        <v>Chalvey Dukes</v>
      </c>
      <c r="C163" s="220"/>
      <c r="D163" s="221" t="s">
        <v>156</v>
      </c>
      <c r="E163" s="222"/>
      <c r="F163" s="96" t="str">
        <f>Data!B5</f>
        <v>Stoke Poges Darts</v>
      </c>
      <c r="G163" s="29"/>
      <c r="I163" s="208" t="str" cm="1">
        <f t="array" ref="I163">_xlfn.IFS(ISBLANK(C163)," ",C163&gt;E163,B163,C163=E163," ", C163&lt;E163, F163)</f>
        <v xml:space="preserve"> </v>
      </c>
      <c r="J163" s="208" t="str" cm="1">
        <f t="array" ref="J163">_xlfn.IFS(ISBLANK(C163)," ",C163=E163,B163,C163&gt;E163," ",C163&lt;E163," ")</f>
        <v xml:space="preserve"> </v>
      </c>
      <c r="K163" s="208" t="str" cm="1">
        <f t="array" ref="K163">_xlfn.IFS(ISBLANK(C163)," ",C163=E163,F163,C163&gt;E163," ",C163&lt;E163," ")</f>
        <v xml:space="preserve"> </v>
      </c>
      <c r="L163" s="208" t="str" cm="1">
        <f t="array" ref="L163">_xlfn.IFS(ISBLANK(C163)," ",C163&gt;E163,F163,C163=E163," ", C163&lt;E163, B163)</f>
        <v xml:space="preserve"> </v>
      </c>
      <c r="M163" s="208" t="s">
        <v>158</v>
      </c>
      <c r="N163" s="212" t="str">
        <f t="shared" si="24"/>
        <v>Chalvey Dukes</v>
      </c>
      <c r="O163" s="212">
        <f t="shared" si="24"/>
        <v>0</v>
      </c>
      <c r="P163" s="212" t="str">
        <f t="shared" si="24"/>
        <v>-</v>
      </c>
      <c r="Q163" s="212">
        <f t="shared" si="24"/>
        <v>0</v>
      </c>
      <c r="R163" s="212" t="str">
        <f t="shared" si="24"/>
        <v>Stoke Poges Darts</v>
      </c>
    </row>
    <row r="164" spans="1:18" ht="20.149999999999999" customHeight="1" x14ac:dyDescent="0.3">
      <c r="A164" s="100"/>
      <c r="B164" s="96" t="str">
        <f>Data!B4</f>
        <v>NWCA Nomads</v>
      </c>
      <c r="C164" s="220"/>
      <c r="D164" s="221" t="s">
        <v>156</v>
      </c>
      <c r="E164" s="222"/>
      <c r="F164" s="96" t="str">
        <f>Data!B9</f>
        <v>The Royal Arrows</v>
      </c>
      <c r="G164" s="29"/>
      <c r="I164" s="208" t="str" cm="1">
        <f t="array" ref="I164">_xlfn.IFS(ISBLANK(C164)," ",C164&gt;E164,B164,C164=E164," ", C164&lt;E164, F164)</f>
        <v xml:space="preserve"> </v>
      </c>
      <c r="J164" s="208" t="str" cm="1">
        <f t="array" ref="J164">_xlfn.IFS(ISBLANK(C164)," ",C164=E164,B164,C164&gt;E164," ",C164&lt;E164," ")</f>
        <v xml:space="preserve"> </v>
      </c>
      <c r="K164" s="208" t="str" cm="1">
        <f t="array" ref="K164">_xlfn.IFS(ISBLANK(C164)," ",C164=E164,F164,C164&gt;E164," ",C164&lt;E164," ")</f>
        <v xml:space="preserve"> </v>
      </c>
      <c r="L164" s="208" t="str" cm="1">
        <f t="array" ref="L164">_xlfn.IFS(ISBLANK(C164)," ",C164&gt;E164,F164,C164=E164," ", C164&lt;E164, B164)</f>
        <v xml:space="preserve"> </v>
      </c>
      <c r="M164" s="208" t="s">
        <v>158</v>
      </c>
      <c r="N164" s="212" t="str">
        <f t="shared" si="24"/>
        <v>NWCA Nomads</v>
      </c>
      <c r="O164" s="212">
        <f t="shared" si="24"/>
        <v>0</v>
      </c>
      <c r="P164" s="212" t="str">
        <f t="shared" si="24"/>
        <v>-</v>
      </c>
      <c r="Q164" s="212">
        <f t="shared" si="24"/>
        <v>0</v>
      </c>
      <c r="R164" s="212" t="str">
        <f t="shared" si="24"/>
        <v>The Royal Arrows</v>
      </c>
    </row>
    <row r="165" spans="1:18" ht="20.149999999999999" customHeight="1" x14ac:dyDescent="0.3">
      <c r="A165" s="100"/>
      <c r="B165" s="96" t="str">
        <f>Data!B8</f>
        <v>Stoke Poges VC</v>
      </c>
      <c r="C165" s="220"/>
      <c r="D165" s="221" t="s">
        <v>156</v>
      </c>
      <c r="E165" s="222"/>
      <c r="F165" s="96" t="str">
        <f>Data!B7</f>
        <v>Old Windsor WMC</v>
      </c>
      <c r="G165" s="29"/>
      <c r="I165" s="208" t="str" cm="1">
        <f t="array" ref="I165">_xlfn.IFS(ISBLANK(C165)," ",C165&gt;E165,B165,C165=E165," ", C165&lt;E165, F165)</f>
        <v xml:space="preserve"> </v>
      </c>
      <c r="J165" s="208" t="str" cm="1">
        <f t="array" ref="J165">_xlfn.IFS(ISBLANK(C165)," ",C165=E165,B165,C165&gt;E165," ",C165&lt;E165," ")</f>
        <v xml:space="preserve"> </v>
      </c>
      <c r="K165" s="208" t="str" cm="1">
        <f t="array" ref="K165">_xlfn.IFS(ISBLANK(C165)," ",C165=E165,F165,C165&gt;E165," ",C165&lt;E165," ")</f>
        <v xml:space="preserve"> </v>
      </c>
      <c r="L165" s="208" t="str" cm="1">
        <f t="array" ref="L165">_xlfn.IFS(ISBLANK(C165)," ",C165&gt;E165,F165,C165=E165," ", C165&lt;E165, B165)</f>
        <v xml:space="preserve"> </v>
      </c>
      <c r="M165" s="208" t="s">
        <v>158</v>
      </c>
      <c r="N165" s="212" t="str">
        <f t="shared" si="24"/>
        <v>Stoke Poges VC</v>
      </c>
      <c r="O165" s="212">
        <f t="shared" si="24"/>
        <v>0</v>
      </c>
      <c r="P165" s="212" t="str">
        <f t="shared" si="24"/>
        <v>-</v>
      </c>
      <c r="Q165" s="212">
        <f t="shared" si="24"/>
        <v>0</v>
      </c>
      <c r="R165" s="212" t="str">
        <f t="shared" si="24"/>
        <v>Old Windsor WMC</v>
      </c>
    </row>
    <row r="166" spans="1:18" ht="20.149999999999999" customHeight="1" x14ac:dyDescent="0.3">
      <c r="A166" s="100"/>
      <c r="B166" s="233" t="s">
        <v>66</v>
      </c>
      <c r="C166" s="234"/>
      <c r="D166" s="234"/>
      <c r="E166" s="234"/>
      <c r="F166" s="235"/>
      <c r="G166" s="29"/>
      <c r="M166" s="208" t="s">
        <v>110</v>
      </c>
    </row>
    <row r="167" spans="1:18" ht="20.149999999999999" customHeight="1" x14ac:dyDescent="0.3">
      <c r="A167" s="100"/>
      <c r="B167" s="96" t="str">
        <f>Data!B11</f>
        <v>Burnham Nomads</v>
      </c>
      <c r="C167" s="220"/>
      <c r="D167" s="221" t="s">
        <v>156</v>
      </c>
      <c r="E167" s="222"/>
      <c r="F167" s="96" t="str">
        <f>Data!B15</f>
        <v>The Acre</v>
      </c>
      <c r="G167" s="29"/>
      <c r="I167" s="208" t="str" cm="1">
        <f t="array" ref="I167">_xlfn.IFS(ISBLANK(C167)," ",C167&gt;E167,B167,C167=E167," ", C167&lt;E167, F167)</f>
        <v xml:space="preserve"> </v>
      </c>
      <c r="J167" s="208" t="str" cm="1">
        <f t="array" ref="J167">_xlfn.IFS(ISBLANK(C167)," ",C167=E167,B167,C167&gt;E167," ",C167&lt;E167," ")</f>
        <v xml:space="preserve"> </v>
      </c>
      <c r="K167" s="208" t="str" cm="1">
        <f t="array" ref="K167">_xlfn.IFS(ISBLANK(C167)," ",C167=E167,F167,C167&gt;E167," ",C167&lt;E167," ")</f>
        <v xml:space="preserve"> </v>
      </c>
      <c r="L167" s="208" t="str" cm="1">
        <f t="array" ref="L167">_xlfn.IFS(ISBLANK(C167)," ",C167&gt;E167,F167,C167=E167," ", C167&lt;E167, B167)</f>
        <v xml:space="preserve"> </v>
      </c>
      <c r="M167" s="208" t="s">
        <v>158</v>
      </c>
      <c r="N167" s="212" t="str">
        <f t="shared" ref="N167:R170" si="25">B167</f>
        <v>Burnham Nomads</v>
      </c>
      <c r="O167" s="212">
        <f t="shared" si="25"/>
        <v>0</v>
      </c>
      <c r="P167" s="212" t="str">
        <f t="shared" si="25"/>
        <v>-</v>
      </c>
      <c r="Q167" s="212">
        <f t="shared" si="25"/>
        <v>0</v>
      </c>
      <c r="R167" s="212" t="str">
        <f t="shared" si="25"/>
        <v>The Acre</v>
      </c>
    </row>
    <row r="168" spans="1:18" ht="20.149999999999999" customHeight="1" x14ac:dyDescent="0.3">
      <c r="A168" s="100"/>
      <c r="B168" s="96" t="str">
        <f>Data!B12</f>
        <v>Shamrocks B</v>
      </c>
      <c r="C168" s="220"/>
      <c r="D168" s="221" t="s">
        <v>156</v>
      </c>
      <c r="E168" s="222"/>
      <c r="F168" s="96" t="str">
        <f>Data!B14</f>
        <v>No Game</v>
      </c>
      <c r="G168" s="29"/>
      <c r="I168" s="208" t="str" cm="1">
        <f t="array" ref="I168">_xlfn.IFS(ISBLANK(C168)," ",C168&gt;E168,B168,C168=E168," ", C168&lt;E168, F168)</f>
        <v xml:space="preserve"> </v>
      </c>
      <c r="J168" s="208" t="str" cm="1">
        <f t="array" ref="J168">_xlfn.IFS(ISBLANK(C168)," ",C168=E168,B168,C168&gt;E168," ",C168&lt;E168," ")</f>
        <v xml:space="preserve"> </v>
      </c>
      <c r="K168" s="208" t="str" cm="1">
        <f t="array" ref="K168">_xlfn.IFS(ISBLANK(C168)," ",C168=E168,F168,C168&gt;E168," ",C168&lt;E168," ")</f>
        <v xml:space="preserve"> </v>
      </c>
      <c r="L168" s="208" t="str" cm="1">
        <f t="array" ref="L168">_xlfn.IFS(ISBLANK(C168)," ",C168&gt;E168,F168,C168=E168," ", C168&lt;E168, B168)</f>
        <v xml:space="preserve"> </v>
      </c>
      <c r="M168" s="208" t="s">
        <v>158</v>
      </c>
      <c r="N168" s="212" t="str">
        <f t="shared" si="25"/>
        <v>Shamrocks B</v>
      </c>
      <c r="O168" s="212">
        <f t="shared" si="25"/>
        <v>0</v>
      </c>
      <c r="P168" s="212" t="str">
        <f t="shared" si="25"/>
        <v>-</v>
      </c>
      <c r="Q168" s="212">
        <f t="shared" si="25"/>
        <v>0</v>
      </c>
      <c r="R168" s="212" t="str">
        <f t="shared" si="25"/>
        <v>No Game</v>
      </c>
    </row>
    <row r="169" spans="1:18" ht="20.149999999999999" customHeight="1" x14ac:dyDescent="0.3">
      <c r="A169" s="100"/>
      <c r="B169" s="96" t="str">
        <f>Data!B13</f>
        <v>Iver RBL</v>
      </c>
      <c r="C169" s="220"/>
      <c r="D169" s="221" t="s">
        <v>156</v>
      </c>
      <c r="E169" s="222"/>
      <c r="F169" s="96" t="str">
        <f>Data!B18</f>
        <v>The Holly Tree</v>
      </c>
      <c r="G169" s="29"/>
      <c r="I169" s="208" t="str" cm="1">
        <f t="array" ref="I169">_xlfn.IFS(ISBLANK(C169)," ",C169&gt;E169,B169,C169=E169," ", C169&lt;E169, F169)</f>
        <v xml:space="preserve"> </v>
      </c>
      <c r="J169" s="208" t="str" cm="1">
        <f t="array" ref="J169">_xlfn.IFS(ISBLANK(C169)," ",C169=E169,B169,C169&gt;E169," ",C169&lt;E169," ")</f>
        <v xml:space="preserve"> </v>
      </c>
      <c r="K169" s="208" t="str" cm="1">
        <f t="array" ref="K169">_xlfn.IFS(ISBLANK(C169)," ",C169=E169,F169,C169&gt;E169," ",C169&lt;E169," ")</f>
        <v xml:space="preserve"> </v>
      </c>
      <c r="L169" s="208" t="str" cm="1">
        <f t="array" ref="L169">_xlfn.IFS(ISBLANK(C169)," ",C169&gt;E169,F169,C169=E169," ", C169&lt;E169, B169)</f>
        <v xml:space="preserve"> </v>
      </c>
      <c r="M169" s="208" t="s">
        <v>158</v>
      </c>
      <c r="N169" s="212" t="str">
        <f t="shared" si="25"/>
        <v>Iver RBL</v>
      </c>
      <c r="O169" s="212">
        <f t="shared" si="25"/>
        <v>0</v>
      </c>
      <c r="P169" s="212" t="str">
        <f t="shared" si="25"/>
        <v>-</v>
      </c>
      <c r="Q169" s="212">
        <f t="shared" si="25"/>
        <v>0</v>
      </c>
      <c r="R169" s="212" t="str">
        <f t="shared" si="25"/>
        <v>The Holly Tree</v>
      </c>
    </row>
    <row r="170" spans="1:18" ht="20.149999999999999" customHeight="1" x14ac:dyDescent="0.3">
      <c r="A170" s="100"/>
      <c r="B170" s="96" t="str">
        <f>Data!B17</f>
        <v>The Victoria</v>
      </c>
      <c r="C170" s="220"/>
      <c r="D170" s="221" t="s">
        <v>156</v>
      </c>
      <c r="E170" s="222"/>
      <c r="F170" s="96" t="str">
        <f>Data!B16</f>
        <v>NWCA Darts</v>
      </c>
      <c r="G170" s="29"/>
      <c r="I170" s="208" t="str" cm="1">
        <f t="array" ref="I170">_xlfn.IFS(ISBLANK(C170)," ",C170&gt;E170,B170,C170=E170," ", C170&lt;E170, F170)</f>
        <v xml:space="preserve"> </v>
      </c>
      <c r="J170" s="208" t="str" cm="1">
        <f t="array" ref="J170">_xlfn.IFS(ISBLANK(C170)," ",C170=E170,B170,C170&gt;E170," ",C170&lt;E170," ")</f>
        <v xml:space="preserve"> </v>
      </c>
      <c r="K170" s="208" t="str" cm="1">
        <f t="array" ref="K170">_xlfn.IFS(ISBLANK(C170)," ",C170=E170,F170,C170&gt;E170," ",C170&lt;E170," ")</f>
        <v xml:space="preserve"> </v>
      </c>
      <c r="L170" s="208" t="str" cm="1">
        <f t="array" ref="L170">_xlfn.IFS(ISBLANK(C170)," ",C170&gt;E170,F170,C170=E170," ", C170&lt;E170, B170)</f>
        <v xml:space="preserve"> </v>
      </c>
      <c r="M170" s="208" t="s">
        <v>158</v>
      </c>
      <c r="N170" s="212" t="str">
        <f t="shared" si="25"/>
        <v>The Victoria</v>
      </c>
      <c r="O170" s="212">
        <f t="shared" si="25"/>
        <v>0</v>
      </c>
      <c r="P170" s="212" t="str">
        <f t="shared" si="25"/>
        <v>-</v>
      </c>
      <c r="Q170" s="212">
        <f t="shared" si="25"/>
        <v>0</v>
      </c>
      <c r="R170" s="212" t="str">
        <f t="shared" si="25"/>
        <v>NWCA Darts</v>
      </c>
    </row>
    <row r="171" spans="1:18" ht="20.149999999999999" customHeight="1" x14ac:dyDescent="0.3">
      <c r="A171" s="219">
        <f>A161+7</f>
        <v>46044</v>
      </c>
      <c r="B171" s="233" t="s">
        <v>108</v>
      </c>
      <c r="C171" s="234"/>
      <c r="D171" s="234"/>
      <c r="E171" s="234"/>
      <c r="F171" s="235"/>
      <c r="G171" s="1" t="s">
        <v>155</v>
      </c>
      <c r="H171" s="213"/>
      <c r="M171" s="208" t="s">
        <v>110</v>
      </c>
    </row>
    <row r="172" spans="1:18" ht="20.149999999999999" customHeight="1" x14ac:dyDescent="0.3">
      <c r="A172" s="100" t="s">
        <v>142</v>
      </c>
      <c r="B172" s="96" t="str">
        <f>Data!B5</f>
        <v>Stoke Poges Darts</v>
      </c>
      <c r="C172" s="220"/>
      <c r="D172" s="221" t="s">
        <v>156</v>
      </c>
      <c r="E172" s="222"/>
      <c r="F172" s="96" t="str">
        <f>Data!B2</f>
        <v>Burnham RBL</v>
      </c>
      <c r="G172" s="29"/>
      <c r="H172" s="213"/>
      <c r="I172" s="208" t="str" cm="1">
        <f t="array" ref="I172">_xlfn.IFS(ISBLANK(C172)," ",C172&gt;E172,B172,C172=E172," ", C172&lt;E172, F172)</f>
        <v xml:space="preserve"> </v>
      </c>
      <c r="J172" s="208" t="str" cm="1">
        <f t="array" ref="J172">_xlfn.IFS(ISBLANK(C172)," ",C172=E172,B172,C172&gt;E172," ",C172&lt;E172," ")</f>
        <v xml:space="preserve"> </v>
      </c>
      <c r="K172" s="208" t="str" cm="1">
        <f t="array" ref="K172">_xlfn.IFS(ISBLANK(C172)," ",C172=E172,F172,C172&gt;E172," ",C172&lt;E172," ")</f>
        <v xml:space="preserve"> </v>
      </c>
      <c r="L172" s="208" t="str" cm="1">
        <f t="array" ref="L172">_xlfn.IFS(ISBLANK(C172)," ",C172&gt;E172,F172,C172=E172," ", C172&lt;E172, B172)</f>
        <v xml:space="preserve"> </v>
      </c>
      <c r="M172" s="208" t="s">
        <v>158</v>
      </c>
      <c r="N172" s="212" t="str">
        <f t="shared" ref="N172:R175" si="26">B172</f>
        <v>Stoke Poges Darts</v>
      </c>
      <c r="O172" s="212">
        <f t="shared" si="26"/>
        <v>0</v>
      </c>
      <c r="P172" s="212" t="str">
        <f t="shared" si="26"/>
        <v>-</v>
      </c>
      <c r="Q172" s="212">
        <f t="shared" si="26"/>
        <v>0</v>
      </c>
      <c r="R172" s="212" t="str">
        <f t="shared" si="26"/>
        <v>Burnham RBL</v>
      </c>
    </row>
    <row r="173" spans="1:18" ht="20.149999999999999" customHeight="1" x14ac:dyDescent="0.3">
      <c r="A173" s="100"/>
      <c r="B173" s="96" t="str">
        <f>Data!B4</f>
        <v>NWCA Nomads</v>
      </c>
      <c r="C173" s="220"/>
      <c r="D173" s="221" t="s">
        <v>156</v>
      </c>
      <c r="E173" s="222"/>
      <c r="F173" s="96" t="str">
        <f>Data!B3</f>
        <v>Chalvey Dukes</v>
      </c>
      <c r="G173" s="45"/>
      <c r="H173" s="213"/>
      <c r="I173" s="208" t="str" cm="1">
        <f t="array" ref="I173">_xlfn.IFS(ISBLANK(C173)," ",C173&gt;E173,B173,C173=E173," ", C173&lt;E173, F173)</f>
        <v xml:space="preserve"> </v>
      </c>
      <c r="J173" s="208" t="str" cm="1">
        <f t="array" ref="J173">_xlfn.IFS(ISBLANK(C173)," ",C173=E173,B173,C173&gt;E173," ",C173&lt;E173," ")</f>
        <v xml:space="preserve"> </v>
      </c>
      <c r="K173" s="208" t="str" cm="1">
        <f t="array" ref="K173">_xlfn.IFS(ISBLANK(C173)," ",C173=E173,F173,C173&gt;E173," ",C173&lt;E173," ")</f>
        <v xml:space="preserve"> </v>
      </c>
      <c r="L173" s="208" t="str" cm="1">
        <f t="array" ref="L173">_xlfn.IFS(ISBLANK(C173)," ",C173&gt;E173,F173,C173=E173," ", C173&lt;E173, B173)</f>
        <v xml:space="preserve"> </v>
      </c>
      <c r="M173" s="208" t="s">
        <v>158</v>
      </c>
      <c r="N173" s="212" t="str">
        <f t="shared" si="26"/>
        <v>NWCA Nomads</v>
      </c>
      <c r="O173" s="212">
        <f t="shared" si="26"/>
        <v>0</v>
      </c>
      <c r="P173" s="212" t="str">
        <f t="shared" si="26"/>
        <v>-</v>
      </c>
      <c r="Q173" s="212">
        <f t="shared" si="26"/>
        <v>0</v>
      </c>
      <c r="R173" s="212" t="str">
        <f t="shared" si="26"/>
        <v>Chalvey Dukes</v>
      </c>
    </row>
    <row r="174" spans="1:18" ht="20.149999999999999" customHeight="1" x14ac:dyDescent="0.3">
      <c r="A174" s="100"/>
      <c r="B174" s="96" t="str">
        <f>Data!B6</f>
        <v>Shamrocks A</v>
      </c>
      <c r="C174" s="220"/>
      <c r="D174" s="221" t="s">
        <v>156</v>
      </c>
      <c r="E174" s="222"/>
      <c r="F174" s="96" t="str">
        <f>Data!B8</f>
        <v>Stoke Poges VC</v>
      </c>
      <c r="G174" s="29"/>
      <c r="I174" s="208" t="str" cm="1">
        <f t="array" ref="I174">_xlfn.IFS(ISBLANK(C174)," ",C174&gt;E174,B174,C174=E174," ", C174&lt;E174, F174)</f>
        <v xml:space="preserve"> </v>
      </c>
      <c r="J174" s="208" t="str" cm="1">
        <f t="array" ref="J174">_xlfn.IFS(ISBLANK(C174)," ",C174=E174,B174,C174&gt;E174," ",C174&lt;E174," ")</f>
        <v xml:space="preserve"> </v>
      </c>
      <c r="K174" s="208" t="str" cm="1">
        <f t="array" ref="K174">_xlfn.IFS(ISBLANK(C174)," ",C174=E174,F174,C174&gt;E174," ",C174&lt;E174," ")</f>
        <v xml:space="preserve"> </v>
      </c>
      <c r="L174" s="208" t="str" cm="1">
        <f t="array" ref="L174">_xlfn.IFS(ISBLANK(C174)," ",C174&gt;E174,F174,C174=E174," ", C174&lt;E174, B174)</f>
        <v xml:space="preserve"> </v>
      </c>
      <c r="M174" s="208" t="s">
        <v>158</v>
      </c>
      <c r="N174" s="212" t="str">
        <f t="shared" si="26"/>
        <v>Shamrocks A</v>
      </c>
      <c r="O174" s="212">
        <f t="shared" si="26"/>
        <v>0</v>
      </c>
      <c r="P174" s="212" t="str">
        <f t="shared" si="26"/>
        <v>-</v>
      </c>
      <c r="Q174" s="212">
        <f t="shared" si="26"/>
        <v>0</v>
      </c>
      <c r="R174" s="212" t="str">
        <f t="shared" si="26"/>
        <v>Stoke Poges VC</v>
      </c>
    </row>
    <row r="175" spans="1:18" ht="20.149999999999999" customHeight="1" x14ac:dyDescent="0.3">
      <c r="A175" s="100"/>
      <c r="B175" s="96" t="str">
        <f>Data!B9</f>
        <v>The Royal Arrows</v>
      </c>
      <c r="C175" s="220"/>
      <c r="D175" s="221" t="s">
        <v>156</v>
      </c>
      <c r="E175" s="222"/>
      <c r="F175" s="96" t="str">
        <f>Data!B7</f>
        <v>Old Windsor WMC</v>
      </c>
      <c r="G175" s="29"/>
      <c r="I175" s="208" t="str" cm="1">
        <f t="array" ref="I175">_xlfn.IFS(ISBLANK(C175)," ",C175&gt;E175,B175,C175=E175," ", C175&lt;E175, F175)</f>
        <v xml:space="preserve"> </v>
      </c>
      <c r="J175" s="208" t="str" cm="1">
        <f t="array" ref="J175">_xlfn.IFS(ISBLANK(C175)," ",C175=E175,B175,C175&gt;E175," ",C175&lt;E175," ")</f>
        <v xml:space="preserve"> </v>
      </c>
      <c r="K175" s="208" t="str" cm="1">
        <f t="array" ref="K175">_xlfn.IFS(ISBLANK(C175)," ",C175=E175,F175,C175&gt;E175," ",C175&lt;E175," ")</f>
        <v xml:space="preserve"> </v>
      </c>
      <c r="L175" s="208" t="str" cm="1">
        <f t="array" ref="L175">_xlfn.IFS(ISBLANK(C175)," ",C175&gt;E175,F175,C175=E175," ", C175&lt;E175, B175)</f>
        <v xml:space="preserve"> </v>
      </c>
      <c r="M175" s="208" t="s">
        <v>158</v>
      </c>
      <c r="N175" s="212" t="str">
        <f t="shared" si="26"/>
        <v>The Royal Arrows</v>
      </c>
      <c r="O175" s="212">
        <f t="shared" si="26"/>
        <v>0</v>
      </c>
      <c r="P175" s="212" t="str">
        <f t="shared" si="26"/>
        <v>-</v>
      </c>
      <c r="Q175" s="212">
        <f t="shared" si="26"/>
        <v>0</v>
      </c>
      <c r="R175" s="212" t="str">
        <f t="shared" si="26"/>
        <v>Old Windsor WMC</v>
      </c>
    </row>
    <row r="176" spans="1:18" ht="20.149999999999999" customHeight="1" x14ac:dyDescent="0.3">
      <c r="A176" s="100"/>
      <c r="B176" s="233" t="s">
        <v>66</v>
      </c>
      <c r="C176" s="234"/>
      <c r="D176" s="234"/>
      <c r="E176" s="234"/>
      <c r="F176" s="235"/>
      <c r="G176" s="29"/>
      <c r="M176" s="208" t="s">
        <v>110</v>
      </c>
    </row>
    <row r="177" spans="1:18" ht="20.149999999999999" customHeight="1" x14ac:dyDescent="0.3">
      <c r="A177" s="100"/>
      <c r="B177" s="96" t="str">
        <f>Data!B14</f>
        <v>No Game</v>
      </c>
      <c r="C177" s="220"/>
      <c r="D177" s="221" t="s">
        <v>156</v>
      </c>
      <c r="E177" s="222"/>
      <c r="F177" s="96" t="str">
        <f>Data!B11</f>
        <v>Burnham Nomads</v>
      </c>
      <c r="G177" s="29"/>
      <c r="I177" s="208" t="str" cm="1">
        <f t="array" ref="I177">_xlfn.IFS(ISBLANK(C177)," ",C177&gt;E177,B177,C177=E177," ", C177&lt;E177, F177)</f>
        <v xml:space="preserve"> </v>
      </c>
      <c r="J177" s="208" t="str" cm="1">
        <f t="array" ref="J177">_xlfn.IFS(ISBLANK(C177)," ",C177=E177,B177,C177&gt;E177," ",C177&lt;E177," ")</f>
        <v xml:space="preserve"> </v>
      </c>
      <c r="K177" s="208" t="str" cm="1">
        <f t="array" ref="K177">_xlfn.IFS(ISBLANK(C177)," ",C177=E177,F177,C177&gt;E177," ",C177&lt;E177," ")</f>
        <v xml:space="preserve"> </v>
      </c>
      <c r="L177" s="208" t="str" cm="1">
        <f t="array" ref="L177">_xlfn.IFS(ISBLANK(C177)," ",C177&gt;E177,F177,C177=E177," ", C177&lt;E177, B177)</f>
        <v xml:space="preserve"> </v>
      </c>
      <c r="M177" s="208" t="s">
        <v>158</v>
      </c>
      <c r="N177" s="212" t="str">
        <f t="shared" ref="N177:R180" si="27">B177</f>
        <v>No Game</v>
      </c>
      <c r="O177" s="212">
        <f t="shared" si="27"/>
        <v>0</v>
      </c>
      <c r="P177" s="212" t="str">
        <f t="shared" si="27"/>
        <v>-</v>
      </c>
      <c r="Q177" s="212">
        <f t="shared" si="27"/>
        <v>0</v>
      </c>
      <c r="R177" s="212" t="str">
        <f t="shared" si="27"/>
        <v>Burnham Nomads</v>
      </c>
    </row>
    <row r="178" spans="1:18" ht="20.149999999999999" customHeight="1" x14ac:dyDescent="0.3">
      <c r="A178" s="100"/>
      <c r="B178" s="96" t="str">
        <f>Data!B13</f>
        <v>Iver RBL</v>
      </c>
      <c r="C178" s="220"/>
      <c r="D178" s="221" t="s">
        <v>156</v>
      </c>
      <c r="E178" s="222"/>
      <c r="F178" s="96" t="str">
        <f>Data!B12</f>
        <v>Shamrocks B</v>
      </c>
      <c r="G178" s="29"/>
      <c r="I178" s="208" t="str" cm="1">
        <f t="array" ref="I178">_xlfn.IFS(ISBLANK(C178)," ",C178&gt;E178,B178,C178=E178," ", C178&lt;E178, F178)</f>
        <v xml:space="preserve"> </v>
      </c>
      <c r="J178" s="208" t="str" cm="1">
        <f t="array" ref="J178">_xlfn.IFS(ISBLANK(C178)," ",C178=E178,B178,C178&gt;E178," ",C178&lt;E178," ")</f>
        <v xml:space="preserve"> </v>
      </c>
      <c r="K178" s="208" t="str" cm="1">
        <f t="array" ref="K178">_xlfn.IFS(ISBLANK(C178)," ",C178=E178,F178,C178&gt;E178," ",C178&lt;E178," ")</f>
        <v xml:space="preserve"> </v>
      </c>
      <c r="L178" s="208" t="str" cm="1">
        <f t="array" ref="L178">_xlfn.IFS(ISBLANK(C178)," ",C178&gt;E178,F178,C178=E178," ", C178&lt;E178, B178)</f>
        <v xml:space="preserve"> </v>
      </c>
      <c r="M178" s="208" t="s">
        <v>158</v>
      </c>
      <c r="N178" s="212" t="str">
        <f t="shared" si="27"/>
        <v>Iver RBL</v>
      </c>
      <c r="O178" s="212">
        <f t="shared" si="27"/>
        <v>0</v>
      </c>
      <c r="P178" s="212" t="str">
        <f t="shared" si="27"/>
        <v>-</v>
      </c>
      <c r="Q178" s="212">
        <f t="shared" si="27"/>
        <v>0</v>
      </c>
      <c r="R178" s="212" t="str">
        <f t="shared" si="27"/>
        <v>Shamrocks B</v>
      </c>
    </row>
    <row r="179" spans="1:18" ht="20.149999999999999" customHeight="1" x14ac:dyDescent="0.3">
      <c r="A179" s="100"/>
      <c r="B179" s="96" t="str">
        <f>Data!B15</f>
        <v>The Acre</v>
      </c>
      <c r="C179" s="220"/>
      <c r="D179" s="221" t="s">
        <v>156</v>
      </c>
      <c r="E179" s="222"/>
      <c r="F179" s="96" t="str">
        <f>Data!B17</f>
        <v>The Victoria</v>
      </c>
      <c r="G179" s="29"/>
      <c r="I179" s="208" t="str" cm="1">
        <f t="array" ref="I179">_xlfn.IFS(ISBLANK(C179)," ",C179&gt;E179,B179,C179=E179," ", C179&lt;E179, F179)</f>
        <v xml:space="preserve"> </v>
      </c>
      <c r="J179" s="208" t="str" cm="1">
        <f t="array" ref="J179">_xlfn.IFS(ISBLANK(C179)," ",C179=E179,B179,C179&gt;E179," ",C179&lt;E179," ")</f>
        <v xml:space="preserve"> </v>
      </c>
      <c r="K179" s="208" t="str" cm="1">
        <f t="array" ref="K179">_xlfn.IFS(ISBLANK(C179)," ",C179=E179,F179,C179&gt;E179," ",C179&lt;E179," ")</f>
        <v xml:space="preserve"> </v>
      </c>
      <c r="L179" s="208" t="str" cm="1">
        <f t="array" ref="L179">_xlfn.IFS(ISBLANK(C179)," ",C179&gt;E179,F179,C179=E179," ", C179&lt;E179, B179)</f>
        <v xml:space="preserve"> </v>
      </c>
      <c r="M179" s="208" t="s">
        <v>158</v>
      </c>
      <c r="N179" s="212" t="str">
        <f t="shared" si="27"/>
        <v>The Acre</v>
      </c>
      <c r="O179" s="212">
        <f t="shared" si="27"/>
        <v>0</v>
      </c>
      <c r="P179" s="212" t="str">
        <f t="shared" si="27"/>
        <v>-</v>
      </c>
      <c r="Q179" s="212">
        <f t="shared" si="27"/>
        <v>0</v>
      </c>
      <c r="R179" s="212" t="str">
        <f t="shared" si="27"/>
        <v>The Victoria</v>
      </c>
    </row>
    <row r="180" spans="1:18" ht="20.149999999999999" customHeight="1" x14ac:dyDescent="0.3">
      <c r="A180" s="100"/>
      <c r="B180" s="96" t="str">
        <f>Data!B18</f>
        <v>The Holly Tree</v>
      </c>
      <c r="C180" s="220"/>
      <c r="D180" s="221" t="s">
        <v>156</v>
      </c>
      <c r="E180" s="222"/>
      <c r="F180" s="96" t="str">
        <f>Data!B16</f>
        <v>NWCA Darts</v>
      </c>
      <c r="G180" s="29"/>
      <c r="I180" s="208" t="str" cm="1">
        <f t="array" ref="I180">_xlfn.IFS(ISBLANK(C180)," ",C180&gt;E180,B180,C180=E180," ", C180&lt;E180, F180)</f>
        <v xml:space="preserve"> </v>
      </c>
      <c r="J180" s="208" t="str" cm="1">
        <f t="array" ref="J180">_xlfn.IFS(ISBLANK(C180)," ",C180=E180,B180,C180&gt;E180," ",C180&lt;E180," ")</f>
        <v xml:space="preserve"> </v>
      </c>
      <c r="K180" s="208" t="str" cm="1">
        <f t="array" ref="K180">_xlfn.IFS(ISBLANK(C180)," ",C180=E180,F180,C180&gt;E180," ",C180&lt;E180," ")</f>
        <v xml:space="preserve"> </v>
      </c>
      <c r="L180" s="208" t="str" cm="1">
        <f t="array" ref="L180">_xlfn.IFS(ISBLANK(C180)," ",C180&gt;E180,F180,C180=E180," ", C180&lt;E180, B180)</f>
        <v xml:space="preserve"> </v>
      </c>
      <c r="M180" s="208" t="s">
        <v>158</v>
      </c>
      <c r="N180" s="212" t="str">
        <f t="shared" si="27"/>
        <v>The Holly Tree</v>
      </c>
      <c r="O180" s="212">
        <f t="shared" si="27"/>
        <v>0</v>
      </c>
      <c r="P180" s="212" t="str">
        <f t="shared" si="27"/>
        <v>-</v>
      </c>
      <c r="Q180" s="212">
        <f t="shared" si="27"/>
        <v>0</v>
      </c>
      <c r="R180" s="212" t="str">
        <f t="shared" si="27"/>
        <v>NWCA Darts</v>
      </c>
    </row>
    <row r="181" spans="1:18" ht="20.149999999999999" customHeight="1" x14ac:dyDescent="0.3">
      <c r="A181" s="219">
        <f>A171+7</f>
        <v>46051</v>
      </c>
      <c r="B181" s="233" t="s">
        <v>177</v>
      </c>
      <c r="C181" s="234"/>
      <c r="D181" s="234"/>
      <c r="E181" s="234"/>
      <c r="F181" s="235"/>
      <c r="G181" s="29"/>
      <c r="M181" s="208" t="s">
        <v>110</v>
      </c>
      <c r="N181" s="213"/>
      <c r="O181" s="213"/>
      <c r="P181" s="213"/>
      <c r="Q181" s="213"/>
      <c r="R181" s="213"/>
    </row>
    <row r="182" spans="1:18" ht="20.149999999999999" customHeight="1" x14ac:dyDescent="0.3">
      <c r="A182" s="219">
        <f>A181+7</f>
        <v>46058</v>
      </c>
      <c r="B182" s="233" t="s">
        <v>178</v>
      </c>
      <c r="C182" s="234"/>
      <c r="D182" s="234"/>
      <c r="E182" s="234"/>
      <c r="F182" s="235"/>
      <c r="G182" s="1" t="s">
        <v>155</v>
      </c>
      <c r="M182" s="208" t="s">
        <v>110</v>
      </c>
      <c r="N182" s="213"/>
      <c r="O182" s="213"/>
      <c r="P182" s="213"/>
      <c r="Q182" s="213"/>
      <c r="R182" s="213"/>
    </row>
    <row r="183" spans="1:18" ht="20.149999999999999" customHeight="1" x14ac:dyDescent="0.3">
      <c r="A183" s="100"/>
      <c r="B183" s="96" t="str">
        <f>IF(C148&gt;E148,B148,IF(C148&lt;E148,F148,"Winner QF1"))</f>
        <v>Winner QF1</v>
      </c>
      <c r="C183" s="220"/>
      <c r="D183" s="221" t="s">
        <v>156</v>
      </c>
      <c r="E183" s="222"/>
      <c r="F183" s="96" t="str">
        <f>IF(C149&gt;E149,B149,IF(C149&lt;E149,F149,"Winner QF2"))</f>
        <v>Winner QF2</v>
      </c>
      <c r="G183" s="29"/>
      <c r="M183" s="208" t="s">
        <v>110</v>
      </c>
      <c r="N183" s="213"/>
      <c r="O183" s="213"/>
      <c r="P183" s="213"/>
      <c r="Q183" s="213"/>
      <c r="R183" s="213"/>
    </row>
    <row r="184" spans="1:18" ht="20.149999999999999" customHeight="1" x14ac:dyDescent="0.3">
      <c r="A184" s="100"/>
      <c r="B184" s="96" t="str">
        <f>IF(C150&gt;E150,B150,IF(C150&lt;E150,F150,"Winner QF3"))</f>
        <v>Winner QF3</v>
      </c>
      <c r="C184" s="220"/>
      <c r="D184" s="221" t="s">
        <v>156</v>
      </c>
      <c r="E184" s="222"/>
      <c r="F184" s="96" t="str">
        <f>IF(C151&gt;E151,B151,IF(C151&lt;E151,F151,"Winner QF4"))</f>
        <v>Winner QF4</v>
      </c>
      <c r="G184"/>
      <c r="M184" s="208" t="s">
        <v>110</v>
      </c>
      <c r="N184" s="213"/>
      <c r="O184" s="213"/>
      <c r="P184" s="213"/>
      <c r="Q184" s="213"/>
      <c r="R184" s="213"/>
    </row>
    <row r="185" spans="1:18" ht="20.149999999999999" customHeight="1" x14ac:dyDescent="0.3">
      <c r="A185" s="100"/>
      <c r="B185" s="233" t="s">
        <v>179</v>
      </c>
      <c r="C185" s="234"/>
      <c r="D185" s="234"/>
      <c r="E185" s="234"/>
      <c r="F185" s="235"/>
      <c r="G185" s="29"/>
      <c r="M185" s="208" t="s">
        <v>110</v>
      </c>
      <c r="N185" s="213"/>
      <c r="O185" s="213"/>
      <c r="P185" s="213"/>
      <c r="Q185" s="213"/>
      <c r="R185" s="213"/>
    </row>
    <row r="186" spans="1:18" ht="20.149999999999999" customHeight="1" x14ac:dyDescent="0.3">
      <c r="A186" s="100"/>
      <c r="B186" s="96" t="str">
        <f>IF(C153&gt;E153,B153,IF(C153&lt;E153,F153,"Winner QF1"))</f>
        <v>Winner QF1</v>
      </c>
      <c r="C186" s="220"/>
      <c r="D186" s="221" t="s">
        <v>156</v>
      </c>
      <c r="E186" s="222"/>
      <c r="F186" s="96" t="str">
        <f>IF(C154&gt;E154,B154,IF(C154&lt;E154,F154,"Winner QF2"))</f>
        <v>Winner QF2</v>
      </c>
      <c r="G186"/>
      <c r="M186" s="208" t="s">
        <v>110</v>
      </c>
      <c r="N186" s="213"/>
      <c r="O186" s="213"/>
      <c r="P186" s="213"/>
      <c r="Q186" s="213"/>
      <c r="R186" s="213"/>
    </row>
    <row r="187" spans="1:18" ht="20.149999999999999" customHeight="1" x14ac:dyDescent="0.3">
      <c r="A187" s="100"/>
      <c r="B187" s="96" t="str">
        <f>IF(C155&gt;E155,B155,IF(C155&lt;E155,F155,"Winner QF3"))</f>
        <v>Winner QF3</v>
      </c>
      <c r="C187" s="220"/>
      <c r="D187" s="221" t="s">
        <v>156</v>
      </c>
      <c r="E187" s="222"/>
      <c r="F187" s="96" t="str">
        <f>IF(C156&gt;E156,B156,IF(C156&lt;E156,F156,"Winner QF4"))</f>
        <v>Winner QF4</v>
      </c>
      <c r="G187"/>
      <c r="M187" s="208" t="s">
        <v>110</v>
      </c>
      <c r="N187" s="213"/>
      <c r="O187" s="213"/>
      <c r="P187" s="213"/>
      <c r="Q187" s="213"/>
      <c r="R187" s="213"/>
    </row>
    <row r="188" spans="1:18" ht="20.149999999999999" customHeight="1" x14ac:dyDescent="0.3">
      <c r="A188" s="219">
        <f>A182+7</f>
        <v>46065</v>
      </c>
      <c r="B188" s="233" t="s">
        <v>108</v>
      </c>
      <c r="C188" s="234"/>
      <c r="D188" s="234"/>
      <c r="E188" s="234"/>
      <c r="F188" s="235"/>
      <c r="G188" s="1" t="s">
        <v>155</v>
      </c>
      <c r="M188" s="208" t="s">
        <v>110</v>
      </c>
    </row>
    <row r="189" spans="1:18" ht="20.149999999999999" customHeight="1" x14ac:dyDescent="0.3">
      <c r="A189" s="219" t="s">
        <v>147</v>
      </c>
      <c r="B189" s="96" t="str">
        <f>Data!B2</f>
        <v>Burnham RBL</v>
      </c>
      <c r="C189" s="220"/>
      <c r="D189" s="221" t="s">
        <v>156</v>
      </c>
      <c r="E189" s="222"/>
      <c r="F189" s="96" t="str">
        <f>Data!B4</f>
        <v>NWCA Nomads</v>
      </c>
      <c r="G189" s="29"/>
      <c r="I189" s="208" t="str" cm="1">
        <f t="array" ref="I189">_xlfn.IFS(ISBLANK(C189)," ",C189&gt;E189,B189,C189=E189," ", C189&lt;E189, F189)</f>
        <v xml:space="preserve"> </v>
      </c>
      <c r="J189" s="208" t="str" cm="1">
        <f t="array" ref="J189">_xlfn.IFS(ISBLANK(C189)," ",C189=E189,B189,C189&gt;E189," ",C189&lt;E189," ")</f>
        <v xml:space="preserve"> </v>
      </c>
      <c r="K189" s="208" t="str" cm="1">
        <f t="array" ref="K189">_xlfn.IFS(ISBLANK(C189)," ",C189=E189,F189,C189&gt;E189," ",C189&lt;E189," ")</f>
        <v xml:space="preserve"> </v>
      </c>
      <c r="L189" s="208" t="str" cm="1">
        <f t="array" ref="L189">_xlfn.IFS(ISBLANK(C189)," ",C189&gt;E189,F189,C189=E189," ", C189&lt;E189, B189)</f>
        <v xml:space="preserve"> </v>
      </c>
      <c r="M189" s="208" t="s">
        <v>158</v>
      </c>
      <c r="N189" s="212" t="str">
        <f t="shared" ref="N189:R192" si="28">B189</f>
        <v>Burnham RBL</v>
      </c>
      <c r="O189" s="212">
        <f t="shared" si="28"/>
        <v>0</v>
      </c>
      <c r="P189" s="212" t="str">
        <f t="shared" si="28"/>
        <v>-</v>
      </c>
      <c r="Q189" s="212">
        <f t="shared" si="28"/>
        <v>0</v>
      </c>
      <c r="R189" s="212" t="str">
        <f t="shared" si="28"/>
        <v>NWCA Nomads</v>
      </c>
    </row>
    <row r="190" spans="1:18" ht="20.149999999999999" customHeight="1" x14ac:dyDescent="0.3">
      <c r="A190" s="219"/>
      <c r="B190" s="96" t="str">
        <f>Data!B3</f>
        <v>Chalvey Dukes</v>
      </c>
      <c r="C190" s="220"/>
      <c r="D190" s="221" t="s">
        <v>156</v>
      </c>
      <c r="E190" s="222"/>
      <c r="F190" s="96" t="str">
        <f>Data!B9</f>
        <v>The Royal Arrows</v>
      </c>
      <c r="G190" s="29"/>
      <c r="I190" s="208" t="str" cm="1">
        <f t="array" ref="I190">_xlfn.IFS(ISBLANK(C190)," ",C190&gt;E190,B190,C190=E190," ", C190&lt;E190, F190)</f>
        <v xml:space="preserve"> </v>
      </c>
      <c r="J190" s="208" t="str" cm="1">
        <f t="array" ref="J190">_xlfn.IFS(ISBLANK(C190)," ",C190=E190,B190,C190&gt;E190," ",C190&lt;E190," ")</f>
        <v xml:space="preserve"> </v>
      </c>
      <c r="K190" s="208" t="str" cm="1">
        <f t="array" ref="K190">_xlfn.IFS(ISBLANK(C190)," ",C190=E190,F190,C190&gt;E190," ",C190&lt;E190," ")</f>
        <v xml:space="preserve"> </v>
      </c>
      <c r="L190" s="208" t="str" cm="1">
        <f t="array" ref="L190">_xlfn.IFS(ISBLANK(C190)," ",C190&gt;E190,F190,C190=E190," ", C190&lt;E190, B190)</f>
        <v xml:space="preserve"> </v>
      </c>
      <c r="M190" s="208" t="s">
        <v>158</v>
      </c>
      <c r="N190" s="212" t="str">
        <f t="shared" si="28"/>
        <v>Chalvey Dukes</v>
      </c>
      <c r="O190" s="212">
        <f t="shared" si="28"/>
        <v>0</v>
      </c>
      <c r="P190" s="212" t="str">
        <f t="shared" si="28"/>
        <v>-</v>
      </c>
      <c r="Q190" s="212">
        <f t="shared" si="28"/>
        <v>0</v>
      </c>
      <c r="R190" s="212" t="str">
        <f t="shared" si="28"/>
        <v>The Royal Arrows</v>
      </c>
    </row>
    <row r="191" spans="1:18" ht="20.149999999999999" customHeight="1" x14ac:dyDescent="0.3">
      <c r="A191" s="219"/>
      <c r="B191" s="96" t="str">
        <f>Data!B8</f>
        <v>Stoke Poges VC</v>
      </c>
      <c r="C191" s="220"/>
      <c r="D191" s="221" t="s">
        <v>156</v>
      </c>
      <c r="E191" s="222"/>
      <c r="F191" s="96" t="str">
        <f>Data!B5</f>
        <v>Stoke Poges Darts</v>
      </c>
      <c r="G191" s="29"/>
      <c r="I191" s="208" t="str" cm="1">
        <f t="array" ref="I191">_xlfn.IFS(ISBLANK(C191)," ",C191&gt;E191,B191,C191=E191," ", C191&lt;E191, F191)</f>
        <v xml:space="preserve"> </v>
      </c>
      <c r="J191" s="208" t="str" cm="1">
        <f t="array" ref="J191">_xlfn.IFS(ISBLANK(C191)," ",C191=E191,B191,C191&gt;E191," ",C191&lt;E191," ")</f>
        <v xml:space="preserve"> </v>
      </c>
      <c r="K191" s="208" t="str" cm="1">
        <f t="array" ref="K191">_xlfn.IFS(ISBLANK(C191)," ",C191=E191,F191,C191&gt;E191," ",C191&lt;E191," ")</f>
        <v xml:space="preserve"> </v>
      </c>
      <c r="L191" s="208" t="str" cm="1">
        <f t="array" ref="L191">_xlfn.IFS(ISBLANK(C191)," ",C191&gt;E191,F191,C191=E191," ", C191&lt;E191, B191)</f>
        <v xml:space="preserve"> </v>
      </c>
      <c r="M191" s="208" t="s">
        <v>158</v>
      </c>
      <c r="N191" s="212" t="str">
        <f t="shared" si="28"/>
        <v>Stoke Poges VC</v>
      </c>
      <c r="O191" s="212">
        <f t="shared" si="28"/>
        <v>0</v>
      </c>
      <c r="P191" s="212" t="str">
        <f t="shared" si="28"/>
        <v>-</v>
      </c>
      <c r="Q191" s="212">
        <f t="shared" si="28"/>
        <v>0</v>
      </c>
      <c r="R191" s="212" t="str">
        <f t="shared" si="28"/>
        <v>Stoke Poges Darts</v>
      </c>
    </row>
    <row r="192" spans="1:18" ht="20.149999999999999" customHeight="1" x14ac:dyDescent="0.3">
      <c r="A192" s="219"/>
      <c r="B192" s="96" t="str">
        <f>Data!B7</f>
        <v>Old Windsor WMC</v>
      </c>
      <c r="C192" s="220"/>
      <c r="D192" s="221" t="s">
        <v>156</v>
      </c>
      <c r="E192" s="222"/>
      <c r="F192" s="96" t="str">
        <f>Data!B6</f>
        <v>Shamrocks A</v>
      </c>
      <c r="G192" s="29"/>
      <c r="I192" s="208" t="str" cm="1">
        <f t="array" ref="I192">_xlfn.IFS(ISBLANK(C192)," ",C192&gt;E192,B192,C192=E192," ", C192&lt;E192, F192)</f>
        <v xml:space="preserve"> </v>
      </c>
      <c r="J192" s="208" t="str" cm="1">
        <f t="array" ref="J192">_xlfn.IFS(ISBLANK(C192)," ",C192=E192,B192,C192&gt;E192," ",C192&lt;E192," ")</f>
        <v xml:space="preserve"> </v>
      </c>
      <c r="K192" s="208" t="str" cm="1">
        <f t="array" ref="K192">_xlfn.IFS(ISBLANK(C192)," ",C192=E192,F192,C192&gt;E192," ",C192&lt;E192," ")</f>
        <v xml:space="preserve"> </v>
      </c>
      <c r="L192" s="208" t="str" cm="1">
        <f t="array" ref="L192">_xlfn.IFS(ISBLANK(C192)," ",C192&gt;E192,F192,C192=E192," ", C192&lt;E192, B192)</f>
        <v xml:space="preserve"> </v>
      </c>
      <c r="M192" s="208" t="s">
        <v>158</v>
      </c>
      <c r="N192" s="212" t="str">
        <f t="shared" si="28"/>
        <v>Old Windsor WMC</v>
      </c>
      <c r="O192" s="212">
        <f t="shared" si="28"/>
        <v>0</v>
      </c>
      <c r="P192" s="212" t="str">
        <f t="shared" si="28"/>
        <v>-</v>
      </c>
      <c r="Q192" s="212">
        <f t="shared" si="28"/>
        <v>0</v>
      </c>
      <c r="R192" s="212" t="str">
        <f t="shared" si="28"/>
        <v>Shamrocks A</v>
      </c>
    </row>
    <row r="193" spans="1:18" ht="20.149999999999999" customHeight="1" x14ac:dyDescent="0.3">
      <c r="A193" s="219"/>
      <c r="B193" s="233" t="s">
        <v>66</v>
      </c>
      <c r="C193" s="234"/>
      <c r="D193" s="234"/>
      <c r="E193" s="234"/>
      <c r="F193" s="235"/>
      <c r="G193" s="29"/>
      <c r="M193" s="208" t="s">
        <v>110</v>
      </c>
    </row>
    <row r="194" spans="1:18" ht="20.149999999999999" customHeight="1" x14ac:dyDescent="0.3">
      <c r="A194" s="219"/>
      <c r="B194" s="96" t="str">
        <f>Data!B11</f>
        <v>Burnham Nomads</v>
      </c>
      <c r="C194" s="220"/>
      <c r="D194" s="221" t="s">
        <v>156</v>
      </c>
      <c r="E194" s="222"/>
      <c r="F194" s="96" t="str">
        <f>Data!B13</f>
        <v>Iver RBL</v>
      </c>
      <c r="G194" s="29"/>
      <c r="I194" s="208" t="str" cm="1">
        <f t="array" ref="I194">_xlfn.IFS(ISBLANK(C194)," ",C194&gt;E194,B194,C194=E194," ", C194&lt;E194, F194)</f>
        <v xml:space="preserve"> </v>
      </c>
      <c r="J194" s="208" t="str" cm="1">
        <f t="array" ref="J194">_xlfn.IFS(ISBLANK(C194)," ",C194=E194,B194,C194&gt;E194," ",C194&lt;E194," ")</f>
        <v xml:space="preserve"> </v>
      </c>
      <c r="K194" s="208" t="str" cm="1">
        <f t="array" ref="K194">_xlfn.IFS(ISBLANK(C194)," ",C194=E194,F194,C194&gt;E194," ",C194&lt;E194," ")</f>
        <v xml:space="preserve"> </v>
      </c>
      <c r="L194" s="208" t="str" cm="1">
        <f t="array" ref="L194">_xlfn.IFS(ISBLANK(C194)," ",C194&gt;E194,F194,C194=E194," ", C194&lt;E194, B194)</f>
        <v xml:space="preserve"> </v>
      </c>
      <c r="M194" s="208" t="s">
        <v>158</v>
      </c>
      <c r="N194" s="212" t="str">
        <f t="shared" ref="N194:R197" si="29">B194</f>
        <v>Burnham Nomads</v>
      </c>
      <c r="O194" s="212">
        <f t="shared" si="29"/>
        <v>0</v>
      </c>
      <c r="P194" s="212" t="str">
        <f t="shared" si="29"/>
        <v>-</v>
      </c>
      <c r="Q194" s="212">
        <f t="shared" si="29"/>
        <v>0</v>
      </c>
      <c r="R194" s="212" t="str">
        <f t="shared" si="29"/>
        <v>Iver RBL</v>
      </c>
    </row>
    <row r="195" spans="1:18" ht="20.149999999999999" customHeight="1" x14ac:dyDescent="0.3">
      <c r="A195" s="100"/>
      <c r="B195" s="96" t="str">
        <f>Data!B12</f>
        <v>Shamrocks B</v>
      </c>
      <c r="C195" s="220"/>
      <c r="D195" s="221" t="s">
        <v>156</v>
      </c>
      <c r="E195" s="222"/>
      <c r="F195" s="96" t="str">
        <f>Data!B18</f>
        <v>The Holly Tree</v>
      </c>
      <c r="G195" s="29"/>
      <c r="I195" s="208" t="str" cm="1">
        <f t="array" ref="I195">_xlfn.IFS(ISBLANK(C195)," ",C195&gt;E195,B195,C195=E195," ", C195&lt;E195, F195)</f>
        <v xml:space="preserve"> </v>
      </c>
      <c r="J195" s="208" t="str" cm="1">
        <f t="array" ref="J195">_xlfn.IFS(ISBLANK(C195)," ",C195=E195,B195,C195&gt;E195," ",C195&lt;E195," ")</f>
        <v xml:space="preserve"> </v>
      </c>
      <c r="K195" s="208" t="str" cm="1">
        <f t="array" ref="K195">_xlfn.IFS(ISBLANK(C195)," ",C195=E195,F195,C195&gt;E195," ",C195&lt;E195," ")</f>
        <v xml:space="preserve"> </v>
      </c>
      <c r="L195" s="208" t="str" cm="1">
        <f t="array" ref="L195">_xlfn.IFS(ISBLANK(C195)," ",C195&gt;E195,F195,C195=E195," ", C195&lt;E195, B195)</f>
        <v xml:space="preserve"> </v>
      </c>
      <c r="M195" s="208" t="s">
        <v>158</v>
      </c>
      <c r="N195" s="212" t="str">
        <f t="shared" si="29"/>
        <v>Shamrocks B</v>
      </c>
      <c r="O195" s="212">
        <f t="shared" si="29"/>
        <v>0</v>
      </c>
      <c r="P195" s="212" t="str">
        <f t="shared" si="29"/>
        <v>-</v>
      </c>
      <c r="Q195" s="212">
        <f t="shared" si="29"/>
        <v>0</v>
      </c>
      <c r="R195" s="212" t="str">
        <f t="shared" si="29"/>
        <v>The Holly Tree</v>
      </c>
    </row>
    <row r="196" spans="1:18" ht="20.149999999999999" customHeight="1" x14ac:dyDescent="0.3">
      <c r="A196" s="100"/>
      <c r="B196" s="96" t="str">
        <f>Data!B17</f>
        <v>The Victoria</v>
      </c>
      <c r="C196" s="220"/>
      <c r="D196" s="221" t="s">
        <v>156</v>
      </c>
      <c r="E196" s="222"/>
      <c r="F196" s="96" t="str">
        <f>Data!B14</f>
        <v>No Game</v>
      </c>
      <c r="G196" s="29"/>
      <c r="I196" s="208" t="str" cm="1">
        <f t="array" ref="I196">_xlfn.IFS(ISBLANK(C196)," ",C196&gt;E196,B196,C196=E196," ", C196&lt;E196, F196)</f>
        <v xml:space="preserve"> </v>
      </c>
      <c r="J196" s="208" t="str" cm="1">
        <f t="array" ref="J196">_xlfn.IFS(ISBLANK(C196)," ",C196=E196,B196,C196&gt;E196," ",C196&lt;E196," ")</f>
        <v xml:space="preserve"> </v>
      </c>
      <c r="K196" s="208" t="str" cm="1">
        <f t="array" ref="K196">_xlfn.IFS(ISBLANK(C196)," ",C196=E196,F196,C196&gt;E196," ",C196&lt;E196," ")</f>
        <v xml:space="preserve"> </v>
      </c>
      <c r="L196" s="208" t="str" cm="1">
        <f t="array" ref="L196">_xlfn.IFS(ISBLANK(C196)," ",C196&gt;E196,F196,C196=E196," ", C196&lt;E196, B196)</f>
        <v xml:space="preserve"> </v>
      </c>
      <c r="M196" s="208" t="s">
        <v>158</v>
      </c>
      <c r="N196" s="212" t="str">
        <f t="shared" si="29"/>
        <v>The Victoria</v>
      </c>
      <c r="O196" s="212">
        <f t="shared" si="29"/>
        <v>0</v>
      </c>
      <c r="P196" s="212" t="str">
        <f t="shared" si="29"/>
        <v>-</v>
      </c>
      <c r="Q196" s="212">
        <f t="shared" si="29"/>
        <v>0</v>
      </c>
      <c r="R196" s="212" t="str">
        <f t="shared" si="29"/>
        <v>No Game</v>
      </c>
    </row>
    <row r="197" spans="1:18" ht="20.149999999999999" customHeight="1" x14ac:dyDescent="0.3">
      <c r="A197" s="100"/>
      <c r="B197" s="96" t="str">
        <f>Data!B16</f>
        <v>NWCA Darts</v>
      </c>
      <c r="C197" s="220"/>
      <c r="D197" s="221" t="s">
        <v>156</v>
      </c>
      <c r="E197" s="222"/>
      <c r="F197" s="96" t="str">
        <f>Data!B15</f>
        <v>The Acre</v>
      </c>
      <c r="G197" s="29"/>
      <c r="I197" s="208" t="str" cm="1">
        <f t="array" ref="I197">_xlfn.IFS(ISBLANK(C197)," ",C197&gt;E197,B197,C197=E197," ", C197&lt;E197, F197)</f>
        <v xml:space="preserve"> </v>
      </c>
      <c r="J197" s="208" t="str" cm="1">
        <f t="array" ref="J197">_xlfn.IFS(ISBLANK(C197)," ",C197=E197,B197,C197&gt;E197," ",C197&lt;E197," ")</f>
        <v xml:space="preserve"> </v>
      </c>
      <c r="K197" s="208" t="str" cm="1">
        <f t="array" ref="K197">_xlfn.IFS(ISBLANK(C197)," ",C197=E197,F197,C197&gt;E197," ",C197&lt;E197," ")</f>
        <v xml:space="preserve"> </v>
      </c>
      <c r="L197" s="208" t="str" cm="1">
        <f t="array" ref="L197">_xlfn.IFS(ISBLANK(C197)," ",C197&gt;E197,F197,C197=E197," ", C197&lt;E197, B197)</f>
        <v xml:space="preserve"> </v>
      </c>
      <c r="M197" s="208" t="s">
        <v>158</v>
      </c>
      <c r="N197" s="212" t="str">
        <f t="shared" si="29"/>
        <v>NWCA Darts</v>
      </c>
      <c r="O197" s="212">
        <f t="shared" si="29"/>
        <v>0</v>
      </c>
      <c r="P197" s="212" t="str">
        <f t="shared" si="29"/>
        <v>-</v>
      </c>
      <c r="Q197" s="212">
        <f t="shared" si="29"/>
        <v>0</v>
      </c>
      <c r="R197" s="212" t="str">
        <f t="shared" si="29"/>
        <v>The Acre</v>
      </c>
    </row>
    <row r="198" spans="1:18" ht="20.149999999999999" customHeight="1" x14ac:dyDescent="0.3">
      <c r="A198" s="219">
        <f>A188+7</f>
        <v>46072</v>
      </c>
      <c r="B198" s="233" t="s">
        <v>108</v>
      </c>
      <c r="C198" s="234"/>
      <c r="D198" s="234"/>
      <c r="E198" s="234"/>
      <c r="F198" s="235"/>
      <c r="G198" s="1" t="s">
        <v>155</v>
      </c>
      <c r="M198" s="208" t="s">
        <v>110</v>
      </c>
    </row>
    <row r="199" spans="1:18" ht="20.149999999999999" customHeight="1" x14ac:dyDescent="0.3">
      <c r="A199" s="100" t="s">
        <v>148</v>
      </c>
      <c r="B199" s="96" t="str">
        <f>Data!B3</f>
        <v>Chalvey Dukes</v>
      </c>
      <c r="C199" s="220"/>
      <c r="D199" s="221" t="s">
        <v>156</v>
      </c>
      <c r="E199" s="222"/>
      <c r="F199" s="96" t="str">
        <f>Data!B2</f>
        <v>Burnham RBL</v>
      </c>
      <c r="G199" s="29"/>
      <c r="I199" s="208" t="str" cm="1">
        <f t="array" ref="I199">_xlfn.IFS(ISBLANK(C199)," ",C199&gt;E199,B199,C199=E199," ", C199&lt;E199, F199)</f>
        <v xml:space="preserve"> </v>
      </c>
      <c r="J199" s="208" t="str" cm="1">
        <f t="array" ref="J199">_xlfn.IFS(ISBLANK(C199)," ",C199=E199,B199,C199&gt;E199," ",C199&lt;E199," ")</f>
        <v xml:space="preserve"> </v>
      </c>
      <c r="K199" s="208" t="str" cm="1">
        <f t="array" ref="K199">_xlfn.IFS(ISBLANK(C199)," ",C199=E199,F199,C199&gt;E199," ",C199&lt;E199," ")</f>
        <v xml:space="preserve"> </v>
      </c>
      <c r="L199" s="208" t="str" cm="1">
        <f t="array" ref="L199">_xlfn.IFS(ISBLANK(C199)," ",C199&gt;E199,F199,C199=E199," ", C199&lt;E199, B199)</f>
        <v xml:space="preserve"> </v>
      </c>
      <c r="M199" s="208" t="s">
        <v>158</v>
      </c>
      <c r="N199" s="212" t="str">
        <f t="shared" ref="N199:R202" si="30">B199</f>
        <v>Chalvey Dukes</v>
      </c>
      <c r="O199" s="212">
        <f t="shared" si="30"/>
        <v>0</v>
      </c>
      <c r="P199" s="212" t="str">
        <f t="shared" si="30"/>
        <v>-</v>
      </c>
      <c r="Q199" s="212">
        <f t="shared" si="30"/>
        <v>0</v>
      </c>
      <c r="R199" s="212" t="str">
        <f t="shared" si="30"/>
        <v>Burnham RBL</v>
      </c>
    </row>
    <row r="200" spans="1:18" ht="20.149999999999999" customHeight="1" x14ac:dyDescent="0.3">
      <c r="A200" s="100"/>
      <c r="B200" s="96" t="str">
        <f>Data!B4</f>
        <v>NWCA Nomads</v>
      </c>
      <c r="C200" s="220"/>
      <c r="D200" s="221" t="s">
        <v>156</v>
      </c>
      <c r="E200" s="222"/>
      <c r="F200" s="96" t="str">
        <f>Data!B8</f>
        <v>Stoke Poges VC</v>
      </c>
      <c r="G200" s="29"/>
      <c r="I200" s="208" t="str" cm="1">
        <f t="array" ref="I200">_xlfn.IFS(ISBLANK(C200)," ",C200&gt;E200,B200,C200=E200," ", C200&lt;E200, F200)</f>
        <v xml:space="preserve"> </v>
      </c>
      <c r="J200" s="208" t="str" cm="1">
        <f t="array" ref="J200">_xlfn.IFS(ISBLANK(C200)," ",C200=E200,B200,C200&gt;E200," ",C200&lt;E200," ")</f>
        <v xml:space="preserve"> </v>
      </c>
      <c r="K200" s="208" t="str" cm="1">
        <f t="array" ref="K200">_xlfn.IFS(ISBLANK(C200)," ",C200=E200,F200,C200&gt;E200," ",C200&lt;E200," ")</f>
        <v xml:space="preserve"> </v>
      </c>
      <c r="L200" s="208" t="str" cm="1">
        <f t="array" ref="L200">_xlfn.IFS(ISBLANK(C200)," ",C200&gt;E200,F200,C200=E200," ", C200&lt;E200, B200)</f>
        <v xml:space="preserve"> </v>
      </c>
      <c r="M200" s="208" t="s">
        <v>158</v>
      </c>
      <c r="N200" s="212" t="str">
        <f t="shared" si="30"/>
        <v>NWCA Nomads</v>
      </c>
      <c r="O200" s="212">
        <f t="shared" si="30"/>
        <v>0</v>
      </c>
      <c r="P200" s="212" t="str">
        <f t="shared" si="30"/>
        <v>-</v>
      </c>
      <c r="Q200" s="212">
        <f t="shared" si="30"/>
        <v>0</v>
      </c>
      <c r="R200" s="212" t="str">
        <f t="shared" si="30"/>
        <v>Stoke Poges VC</v>
      </c>
    </row>
    <row r="201" spans="1:18" ht="20.149999999999999" customHeight="1" x14ac:dyDescent="0.3">
      <c r="A201" s="100"/>
      <c r="B201" s="96" t="str">
        <f>Data!B5</f>
        <v>Stoke Poges Darts</v>
      </c>
      <c r="C201" s="220"/>
      <c r="D201" s="221" t="s">
        <v>156</v>
      </c>
      <c r="E201" s="222"/>
      <c r="F201" s="96" t="str">
        <f>Data!B7</f>
        <v>Old Windsor WMC</v>
      </c>
      <c r="G201" s="29"/>
      <c r="I201" s="208" t="str" cm="1">
        <f t="array" ref="I201">_xlfn.IFS(ISBLANK(C201)," ",C201&gt;E201,B201,C201=E201," ", C201&lt;E201, F201)</f>
        <v xml:space="preserve"> </v>
      </c>
      <c r="J201" s="208" t="str" cm="1">
        <f t="array" ref="J201">_xlfn.IFS(ISBLANK(C201)," ",C201=E201,B201,C201&gt;E201," ",C201&lt;E201," ")</f>
        <v xml:space="preserve"> </v>
      </c>
      <c r="K201" s="208" t="str" cm="1">
        <f t="array" ref="K201">_xlfn.IFS(ISBLANK(C201)," ",C201=E201,F201,C201&gt;E201," ",C201&lt;E201," ")</f>
        <v xml:space="preserve"> </v>
      </c>
      <c r="L201" s="208" t="str" cm="1">
        <f t="array" ref="L201">_xlfn.IFS(ISBLANK(C201)," ",C201&gt;E201,F201,C201=E201," ", C201&lt;E201, B201)</f>
        <v xml:space="preserve"> </v>
      </c>
      <c r="M201" s="208" t="s">
        <v>158</v>
      </c>
      <c r="N201" s="212" t="str">
        <f t="shared" si="30"/>
        <v>Stoke Poges Darts</v>
      </c>
      <c r="O201" s="212">
        <f t="shared" si="30"/>
        <v>0</v>
      </c>
      <c r="P201" s="212" t="str">
        <f t="shared" si="30"/>
        <v>-</v>
      </c>
      <c r="Q201" s="212">
        <f t="shared" si="30"/>
        <v>0</v>
      </c>
      <c r="R201" s="212" t="str">
        <f t="shared" si="30"/>
        <v>Old Windsor WMC</v>
      </c>
    </row>
    <row r="202" spans="1:18" ht="20.149999999999999" customHeight="1" x14ac:dyDescent="0.3">
      <c r="A202" s="100"/>
      <c r="B202" s="96" t="str">
        <f>Data!B9</f>
        <v>The Royal Arrows</v>
      </c>
      <c r="C202" s="220"/>
      <c r="D202" s="221" t="s">
        <v>156</v>
      </c>
      <c r="E202" s="222"/>
      <c r="F202" s="96" t="str">
        <f>Data!B6</f>
        <v>Shamrocks A</v>
      </c>
      <c r="G202" s="29"/>
      <c r="I202" s="208" t="str" cm="1">
        <f t="array" ref="I202">_xlfn.IFS(ISBLANK(C202)," ",C202&gt;E202,B202,C202=E202," ", C202&lt;E202, F202)</f>
        <v xml:space="preserve"> </v>
      </c>
      <c r="J202" s="208" t="str" cm="1">
        <f t="array" ref="J202">_xlfn.IFS(ISBLANK(C202)," ",C202=E202,B202,C202&gt;E202," ",C202&lt;E202," ")</f>
        <v xml:space="preserve"> </v>
      </c>
      <c r="K202" s="208" t="str" cm="1">
        <f t="array" ref="K202">_xlfn.IFS(ISBLANK(C202)," ",C202=E202,F202,C202&gt;E202," ",C202&lt;E202," ")</f>
        <v xml:space="preserve"> </v>
      </c>
      <c r="L202" s="208" t="str" cm="1">
        <f t="array" ref="L202">_xlfn.IFS(ISBLANK(C202)," ",C202&gt;E202,F202,C202=E202," ", C202&lt;E202, B202)</f>
        <v xml:space="preserve"> </v>
      </c>
      <c r="M202" s="208" t="s">
        <v>158</v>
      </c>
      <c r="N202" s="212" t="str">
        <f t="shared" si="30"/>
        <v>The Royal Arrows</v>
      </c>
      <c r="O202" s="212">
        <f t="shared" si="30"/>
        <v>0</v>
      </c>
      <c r="P202" s="212" t="str">
        <f t="shared" si="30"/>
        <v>-</v>
      </c>
      <c r="Q202" s="212">
        <f t="shared" si="30"/>
        <v>0</v>
      </c>
      <c r="R202" s="212" t="str">
        <f t="shared" si="30"/>
        <v>Shamrocks A</v>
      </c>
    </row>
    <row r="203" spans="1:18" ht="20.149999999999999" customHeight="1" x14ac:dyDescent="0.3">
      <c r="A203" s="100"/>
      <c r="B203" s="233" t="s">
        <v>66</v>
      </c>
      <c r="C203" s="234"/>
      <c r="D203" s="234"/>
      <c r="E203" s="234"/>
      <c r="F203" s="235"/>
      <c r="G203" s="29"/>
      <c r="M203" s="208" t="s">
        <v>110</v>
      </c>
    </row>
    <row r="204" spans="1:18" ht="20.149999999999999" customHeight="1" x14ac:dyDescent="0.3">
      <c r="A204" s="100"/>
      <c r="B204" s="96" t="str">
        <f>Data!B12</f>
        <v>Shamrocks B</v>
      </c>
      <c r="C204" s="220"/>
      <c r="D204" s="221" t="s">
        <v>156</v>
      </c>
      <c r="E204" s="222"/>
      <c r="F204" s="96" t="str">
        <f>Data!B11</f>
        <v>Burnham Nomads</v>
      </c>
      <c r="G204" s="29"/>
      <c r="I204" s="208" t="str" cm="1">
        <f t="array" ref="I204">_xlfn.IFS(ISBLANK(C204)," ",C204&gt;E204,B204,C204=E204," ", C204&lt;E204, F204)</f>
        <v xml:space="preserve"> </v>
      </c>
      <c r="J204" s="208" t="str" cm="1">
        <f t="array" ref="J204">_xlfn.IFS(ISBLANK(C204)," ",C204=E204,B204,C204&gt;E204," ",C204&lt;E204," ")</f>
        <v xml:space="preserve"> </v>
      </c>
      <c r="K204" s="208" t="str" cm="1">
        <f t="array" ref="K204">_xlfn.IFS(ISBLANK(C204)," ",C204=E204,F204,C204&gt;E204," ",C204&lt;E204," ")</f>
        <v xml:space="preserve"> </v>
      </c>
      <c r="L204" s="208" t="str" cm="1">
        <f t="array" ref="L204">_xlfn.IFS(ISBLANK(C204)," ",C204&gt;E204,F204,C204=E204," ", C204&lt;E204, B204)</f>
        <v xml:space="preserve"> </v>
      </c>
      <c r="M204" s="208" t="s">
        <v>158</v>
      </c>
      <c r="N204" s="212" t="str">
        <f t="shared" ref="N204:R207" si="31">B204</f>
        <v>Shamrocks B</v>
      </c>
      <c r="O204" s="212">
        <f t="shared" si="31"/>
        <v>0</v>
      </c>
      <c r="P204" s="212" t="str">
        <f t="shared" si="31"/>
        <v>-</v>
      </c>
      <c r="Q204" s="212">
        <f t="shared" si="31"/>
        <v>0</v>
      </c>
      <c r="R204" s="212" t="str">
        <f t="shared" si="31"/>
        <v>Burnham Nomads</v>
      </c>
    </row>
    <row r="205" spans="1:18" ht="20.149999999999999" customHeight="1" x14ac:dyDescent="0.3">
      <c r="A205" s="100"/>
      <c r="B205" s="96" t="str">
        <f>Data!B13</f>
        <v>Iver RBL</v>
      </c>
      <c r="C205" s="220"/>
      <c r="D205" s="221" t="s">
        <v>156</v>
      </c>
      <c r="E205" s="222"/>
      <c r="F205" s="96" t="str">
        <f>Data!B17</f>
        <v>The Victoria</v>
      </c>
      <c r="G205" s="29"/>
      <c r="I205" s="208" t="str" cm="1">
        <f t="array" ref="I205">_xlfn.IFS(ISBLANK(C205)," ",C205&gt;E205,B205,C205=E205," ", C205&lt;E205, F205)</f>
        <v xml:space="preserve"> </v>
      </c>
      <c r="J205" s="208" t="str" cm="1">
        <f t="array" ref="J205">_xlfn.IFS(ISBLANK(C205)," ",C205=E205,B205,C205&gt;E205," ",C205&lt;E205," ")</f>
        <v xml:space="preserve"> </v>
      </c>
      <c r="K205" s="208" t="str" cm="1">
        <f t="array" ref="K205">_xlfn.IFS(ISBLANK(C205)," ",C205=E205,F205,C205&gt;E205," ",C205&lt;E205," ")</f>
        <v xml:space="preserve"> </v>
      </c>
      <c r="L205" s="208" t="str" cm="1">
        <f t="array" ref="L205">_xlfn.IFS(ISBLANK(C205)," ",C205&gt;E205,F205,C205=E205," ", C205&lt;E205, B205)</f>
        <v xml:space="preserve"> </v>
      </c>
      <c r="M205" s="208" t="s">
        <v>158</v>
      </c>
      <c r="N205" s="212" t="str">
        <f t="shared" si="31"/>
        <v>Iver RBL</v>
      </c>
      <c r="O205" s="212">
        <f t="shared" si="31"/>
        <v>0</v>
      </c>
      <c r="P205" s="212" t="str">
        <f t="shared" si="31"/>
        <v>-</v>
      </c>
      <c r="Q205" s="212">
        <f t="shared" si="31"/>
        <v>0</v>
      </c>
      <c r="R205" s="212" t="str">
        <f t="shared" si="31"/>
        <v>The Victoria</v>
      </c>
    </row>
    <row r="206" spans="1:18" ht="20.149999999999999" customHeight="1" x14ac:dyDescent="0.3">
      <c r="A206" s="100"/>
      <c r="B206" s="96" t="str">
        <f>Data!B14</f>
        <v>No Game</v>
      </c>
      <c r="C206" s="220"/>
      <c r="D206" s="221" t="s">
        <v>156</v>
      </c>
      <c r="E206" s="222"/>
      <c r="F206" s="96" t="str">
        <f>Data!B16</f>
        <v>NWCA Darts</v>
      </c>
      <c r="G206" s="29"/>
      <c r="I206" s="208" t="str" cm="1">
        <f t="array" ref="I206">_xlfn.IFS(ISBLANK(C206)," ",C206&gt;E206,B206,C206=E206," ", C206&lt;E206, F206)</f>
        <v xml:space="preserve"> </v>
      </c>
      <c r="J206" s="208" t="str" cm="1">
        <f t="array" ref="J206">_xlfn.IFS(ISBLANK(C206)," ",C206=E206,B206,C206&gt;E206," ",C206&lt;E206," ")</f>
        <v xml:space="preserve"> </v>
      </c>
      <c r="K206" s="208" t="str" cm="1">
        <f t="array" ref="K206">_xlfn.IFS(ISBLANK(C206)," ",C206=E206,F206,C206&gt;E206," ",C206&lt;E206," ")</f>
        <v xml:space="preserve"> </v>
      </c>
      <c r="L206" s="208" t="str" cm="1">
        <f t="array" ref="L206">_xlfn.IFS(ISBLANK(C206)," ",C206&gt;E206,F206,C206=E206," ", C206&lt;E206, B206)</f>
        <v xml:space="preserve"> </v>
      </c>
      <c r="M206" s="208" t="s">
        <v>158</v>
      </c>
      <c r="N206" s="212" t="str">
        <f t="shared" si="31"/>
        <v>No Game</v>
      </c>
      <c r="O206" s="212">
        <f t="shared" si="31"/>
        <v>0</v>
      </c>
      <c r="P206" s="212" t="str">
        <f t="shared" si="31"/>
        <v>-</v>
      </c>
      <c r="Q206" s="212">
        <f t="shared" si="31"/>
        <v>0</v>
      </c>
      <c r="R206" s="212" t="str">
        <f t="shared" si="31"/>
        <v>NWCA Darts</v>
      </c>
    </row>
    <row r="207" spans="1:18" ht="20.149999999999999" customHeight="1" x14ac:dyDescent="0.3">
      <c r="A207" s="100"/>
      <c r="B207" s="96" t="str">
        <f>Data!B18</f>
        <v>The Holly Tree</v>
      </c>
      <c r="C207" s="220"/>
      <c r="D207" s="221" t="s">
        <v>156</v>
      </c>
      <c r="E207" s="222"/>
      <c r="F207" s="96" t="str">
        <f>Data!B15</f>
        <v>The Acre</v>
      </c>
      <c r="G207" s="29"/>
      <c r="I207" s="208" t="str" cm="1">
        <f t="array" ref="I207">_xlfn.IFS(ISBLANK(C207)," ",C207&gt;E207,B207,C207=E207," ", C207&lt;E207, F207)</f>
        <v xml:space="preserve"> </v>
      </c>
      <c r="J207" s="208" t="str" cm="1">
        <f t="array" ref="J207">_xlfn.IFS(ISBLANK(C207)," ",C207=E207,B207,C207&gt;E207," ",C207&lt;E207," ")</f>
        <v xml:space="preserve"> </v>
      </c>
      <c r="K207" s="208" t="str" cm="1">
        <f t="array" ref="K207">_xlfn.IFS(ISBLANK(C207)," ",C207=E207,F207,C207&gt;E207," ",C207&lt;E207," ")</f>
        <v xml:space="preserve"> </v>
      </c>
      <c r="L207" s="208" t="str" cm="1">
        <f t="array" ref="L207">_xlfn.IFS(ISBLANK(C207)," ",C207&gt;E207,F207,C207=E207," ", C207&lt;E207, B207)</f>
        <v xml:space="preserve"> </v>
      </c>
      <c r="M207" s="208" t="s">
        <v>158</v>
      </c>
      <c r="N207" s="212" t="str">
        <f t="shared" si="31"/>
        <v>The Holly Tree</v>
      </c>
      <c r="O207" s="212">
        <f t="shared" si="31"/>
        <v>0</v>
      </c>
      <c r="P207" s="212" t="str">
        <f t="shared" si="31"/>
        <v>-</v>
      </c>
      <c r="Q207" s="212">
        <f t="shared" si="31"/>
        <v>0</v>
      </c>
      <c r="R207" s="212" t="str">
        <f t="shared" si="31"/>
        <v>The Acre</v>
      </c>
    </row>
    <row r="208" spans="1:18" ht="20.149999999999999" customHeight="1" x14ac:dyDescent="0.3">
      <c r="A208" s="219">
        <f>A198+7</f>
        <v>46079</v>
      </c>
      <c r="B208" s="233" t="s">
        <v>180</v>
      </c>
      <c r="C208" s="234"/>
      <c r="D208" s="234"/>
      <c r="E208" s="234"/>
      <c r="F208" s="235"/>
      <c r="G208" s="29"/>
      <c r="M208" s="208" t="s">
        <v>110</v>
      </c>
      <c r="N208" s="213"/>
      <c r="O208" s="213"/>
      <c r="P208" s="213"/>
      <c r="Q208" s="213"/>
      <c r="R208" s="213"/>
    </row>
    <row r="209" spans="1:18" ht="20.149999999999999" customHeight="1" x14ac:dyDescent="0.3">
      <c r="A209" s="219">
        <f>A208+7</f>
        <v>46086</v>
      </c>
      <c r="B209" s="233" t="s">
        <v>181</v>
      </c>
      <c r="C209" s="234"/>
      <c r="D209" s="234"/>
      <c r="E209" s="234"/>
      <c r="F209" s="235"/>
      <c r="G209" s="1" t="s">
        <v>155</v>
      </c>
      <c r="N209" s="213"/>
      <c r="O209" s="213"/>
      <c r="P209" s="213"/>
      <c r="Q209" s="213"/>
      <c r="R209" s="213"/>
    </row>
    <row r="210" spans="1:18" ht="20.149999999999999" customHeight="1" x14ac:dyDescent="0.3">
      <c r="A210" s="219"/>
      <c r="B210" s="96"/>
      <c r="C210" s="220"/>
      <c r="D210" s="221" t="s">
        <v>156</v>
      </c>
      <c r="E210" s="222"/>
      <c r="F210" s="96"/>
      <c r="G210" s="29"/>
      <c r="I210" s="208" t="str" cm="1">
        <f t="array" ref="I210">_xlfn.IFS(ISBLANK(C210)," ",C210&gt;E210,B210,C210=E210," ", C210&lt;E210, F210)</f>
        <v xml:space="preserve"> </v>
      </c>
      <c r="J210" s="208" t="str" cm="1">
        <f t="array" ref="J210">_xlfn.IFS(ISBLANK(C210)," ",C210=E210,B210,C210&gt;E210," ",C210&lt;E210," ")</f>
        <v xml:space="preserve"> </v>
      </c>
      <c r="K210" s="208" t="str" cm="1">
        <f t="array" ref="K210">_xlfn.IFS(ISBLANK(C210)," ",C210=E210,F210,C210&gt;E210," ",C210&lt;E210," ")</f>
        <v xml:space="preserve"> </v>
      </c>
      <c r="L210" s="208" t="str" cm="1">
        <f t="array" ref="L210">_xlfn.IFS(ISBLANK(C210)," ",C210&gt;E210,F210,C210=E210," ", C210&lt;E210, B210)</f>
        <v xml:space="preserve"> </v>
      </c>
      <c r="M210" s="208" t="s">
        <v>110</v>
      </c>
    </row>
    <row r="211" spans="1:18" ht="20.149999999999999" customHeight="1" x14ac:dyDescent="0.3">
      <c r="A211" s="219"/>
      <c r="B211" s="233" t="s">
        <v>182</v>
      </c>
      <c r="C211" s="234"/>
      <c r="D211" s="234"/>
      <c r="E211" s="234"/>
      <c r="F211" s="235"/>
      <c r="G211" s="224"/>
      <c r="M211" s="208" t="s">
        <v>110</v>
      </c>
    </row>
    <row r="212" spans="1:18" ht="20.149999999999999" customHeight="1" x14ac:dyDescent="0.3">
      <c r="A212" s="100"/>
      <c r="B212" s="96"/>
      <c r="C212" s="220"/>
      <c r="D212" s="221" t="s">
        <v>156</v>
      </c>
      <c r="E212" s="222"/>
      <c r="F212" s="96"/>
      <c r="G212" s="29"/>
      <c r="M212" s="208" t="s">
        <v>110</v>
      </c>
    </row>
    <row r="213" spans="1:18" ht="20.149999999999999" customHeight="1" x14ac:dyDescent="0.3">
      <c r="A213" s="219">
        <f>A209+7</f>
        <v>46093</v>
      </c>
      <c r="B213" s="233" t="s">
        <v>183</v>
      </c>
      <c r="C213" s="234"/>
      <c r="D213" s="234"/>
      <c r="E213" s="234"/>
      <c r="F213" s="235"/>
      <c r="G213" s="1" t="s">
        <v>155</v>
      </c>
      <c r="M213" s="208" t="s">
        <v>110</v>
      </c>
    </row>
    <row r="214" spans="1:18" ht="20.149999999999999" customHeight="1" x14ac:dyDescent="0.3">
      <c r="A214" s="100"/>
      <c r="B214" s="96"/>
      <c r="C214" s="220"/>
      <c r="D214" s="221" t="s">
        <v>156</v>
      </c>
      <c r="E214" s="222"/>
      <c r="F214" s="96"/>
      <c r="G214" s="225"/>
      <c r="M214" s="208" t="s">
        <v>110</v>
      </c>
    </row>
    <row r="215" spans="1:18" ht="20.149999999999999" customHeight="1" x14ac:dyDescent="0.3">
      <c r="A215" s="100"/>
      <c r="B215" s="233" t="s">
        <v>184</v>
      </c>
      <c r="C215" s="234"/>
      <c r="D215" s="234"/>
      <c r="E215" s="234"/>
      <c r="F215" s="235"/>
      <c r="G215" s="224"/>
      <c r="M215" s="208" t="s">
        <v>110</v>
      </c>
    </row>
    <row r="216" spans="1:18" ht="20.149999999999999" customHeight="1" x14ac:dyDescent="0.3">
      <c r="A216" s="100"/>
      <c r="B216" s="96"/>
      <c r="C216" s="220"/>
      <c r="D216" s="221" t="s">
        <v>156</v>
      </c>
      <c r="E216" s="222"/>
      <c r="F216" s="96"/>
      <c r="G216" s="224"/>
      <c r="M216" s="208" t="s">
        <v>110</v>
      </c>
    </row>
    <row r="217" spans="1:18" ht="20.149999999999999" customHeight="1" x14ac:dyDescent="0.3">
      <c r="A217" s="219">
        <f>A213+7</f>
        <v>46100</v>
      </c>
      <c r="B217" s="233" t="s">
        <v>185</v>
      </c>
      <c r="C217" s="234"/>
      <c r="D217" s="234"/>
      <c r="E217" s="234"/>
      <c r="F217" s="235"/>
      <c r="G217" s="1" t="s">
        <v>155</v>
      </c>
      <c r="M217" s="208" t="s">
        <v>110</v>
      </c>
    </row>
    <row r="218" spans="1:18" ht="20.149999999999999" customHeight="1" x14ac:dyDescent="0.3">
      <c r="A218" s="100"/>
      <c r="B218" s="96" t="str">
        <f>IF(C183&gt;E183,B183,IF(C183&lt;E183,F183,"Winner SF1"))</f>
        <v>Winner SF1</v>
      </c>
      <c r="C218" s="220"/>
      <c r="D218" s="221" t="s">
        <v>156</v>
      </c>
      <c r="E218" s="222"/>
      <c r="F218" s="96" t="str">
        <f>IF(C184&gt;E184,B184,IF(C184&lt;E184,F184,"Winner SF2"))</f>
        <v>Winner SF2</v>
      </c>
      <c r="G218" s="225"/>
      <c r="M218" s="208" t="s">
        <v>110</v>
      </c>
    </row>
    <row r="219" spans="1:18" ht="20.149999999999999" customHeight="1" x14ac:dyDescent="0.3">
      <c r="A219" s="100"/>
      <c r="B219" s="233" t="s">
        <v>186</v>
      </c>
      <c r="C219" s="234"/>
      <c r="D219" s="234"/>
      <c r="E219" s="234"/>
      <c r="F219" s="235"/>
      <c r="G219" s="224"/>
      <c r="M219" s="208" t="s">
        <v>110</v>
      </c>
    </row>
    <row r="220" spans="1:18" ht="20.149999999999999" customHeight="1" x14ac:dyDescent="0.3">
      <c r="A220" s="100"/>
      <c r="B220" s="96" t="str">
        <f>IF(C186&gt;E186,B186,IF(C186&lt;E186,F186,"Winner SF1"))</f>
        <v>Winner SF1</v>
      </c>
      <c r="C220" s="220"/>
      <c r="D220" s="221" t="s">
        <v>156</v>
      </c>
      <c r="E220" s="222"/>
      <c r="F220" s="96" t="str">
        <f>IF(C187&gt;E187,B187,IF(C187&lt;E187,F187,"Winner SF2"))</f>
        <v>Winner SF2</v>
      </c>
      <c r="G220" s="218"/>
      <c r="M220" s="208" t="s">
        <v>110</v>
      </c>
    </row>
    <row r="221" spans="1:18" ht="20.149999999999999" customHeight="1" x14ac:dyDescent="0.3">
      <c r="A221" s="219">
        <f>A217+7</f>
        <v>46107</v>
      </c>
      <c r="B221" s="236" t="s">
        <v>187</v>
      </c>
      <c r="C221" s="236"/>
      <c r="D221" s="236"/>
      <c r="E221" s="236"/>
      <c r="F221" s="236"/>
      <c r="G221" s="29"/>
      <c r="M221" s="208" t="s">
        <v>110</v>
      </c>
    </row>
    <row r="222" spans="1:18" ht="20.149999999999999" customHeight="1" x14ac:dyDescent="0.3">
      <c r="A222" s="219">
        <f t="shared" ref="A222:A224" si="32">A221+7</f>
        <v>46114</v>
      </c>
      <c r="B222" s="236" t="s">
        <v>188</v>
      </c>
      <c r="C222" s="236"/>
      <c r="D222" s="236"/>
      <c r="E222" s="236"/>
      <c r="F222" s="236"/>
      <c r="G222" s="29"/>
      <c r="M222" s="208" t="s">
        <v>110</v>
      </c>
    </row>
    <row r="223" spans="1:18" ht="20.149999999999999" customHeight="1" x14ac:dyDescent="0.3">
      <c r="A223" s="219">
        <f t="shared" si="32"/>
        <v>46121</v>
      </c>
      <c r="B223" s="236" t="s">
        <v>189</v>
      </c>
      <c r="C223" s="236"/>
      <c r="D223" s="236"/>
      <c r="E223" s="236"/>
      <c r="F223" s="236"/>
      <c r="G223" s="29"/>
      <c r="M223" s="208" t="s">
        <v>110</v>
      </c>
    </row>
    <row r="224" spans="1:18" ht="20.149999999999999" customHeight="1" x14ac:dyDescent="0.3">
      <c r="A224" s="219">
        <f t="shared" si="32"/>
        <v>46128</v>
      </c>
      <c r="B224" s="236" t="s">
        <v>190</v>
      </c>
      <c r="C224" s="236"/>
      <c r="D224" s="236"/>
      <c r="E224" s="236"/>
      <c r="F224" s="236"/>
      <c r="G224" s="29"/>
      <c r="M224" s="208" t="s">
        <v>110</v>
      </c>
    </row>
  </sheetData>
  <sortState xmlns:xlrd2="http://schemas.microsoft.com/office/spreadsheetml/2017/richdata2" ref="K14:K21">
    <sortCondition ref="K14:K21"/>
  </sortState>
  <mergeCells count="62">
    <mergeCell ref="B68:F68"/>
    <mergeCell ref="B73:F73"/>
    <mergeCell ref="B63:F63"/>
    <mergeCell ref="B188:F188"/>
    <mergeCell ref="B185:F185"/>
    <mergeCell ref="B182:F182"/>
    <mergeCell ref="B137:F137"/>
    <mergeCell ref="B142:F142"/>
    <mergeCell ref="B127:F127"/>
    <mergeCell ref="B110:F110"/>
    <mergeCell ref="B95:F95"/>
    <mergeCell ref="B115:F115"/>
    <mergeCell ref="B118:F118"/>
    <mergeCell ref="B121:F121"/>
    <mergeCell ref="B124:F124"/>
    <mergeCell ref="B147:F147"/>
    <mergeCell ref="B193:F193"/>
    <mergeCell ref="B159:F159"/>
    <mergeCell ref="B166:F166"/>
    <mergeCell ref="B171:F171"/>
    <mergeCell ref="B160:F160"/>
    <mergeCell ref="B161:F161"/>
    <mergeCell ref="A1:G1"/>
    <mergeCell ref="A2:G2"/>
    <mergeCell ref="B3:F3"/>
    <mergeCell ref="B8:F8"/>
    <mergeCell ref="B18:F18"/>
    <mergeCell ref="B13:F13"/>
    <mergeCell ref="B224:F224"/>
    <mergeCell ref="B213:F213"/>
    <mergeCell ref="B219:F219"/>
    <mergeCell ref="B211:F211"/>
    <mergeCell ref="B198:F198"/>
    <mergeCell ref="B215:F215"/>
    <mergeCell ref="B222:F222"/>
    <mergeCell ref="B221:F221"/>
    <mergeCell ref="B223:F223"/>
    <mergeCell ref="B217:F217"/>
    <mergeCell ref="B203:F203"/>
    <mergeCell ref="B208:F208"/>
    <mergeCell ref="B209:F209"/>
    <mergeCell ref="B23:F23"/>
    <mergeCell ref="B28:F28"/>
    <mergeCell ref="B132:F132"/>
    <mergeCell ref="B100:F100"/>
    <mergeCell ref="B105:F105"/>
    <mergeCell ref="B38:F38"/>
    <mergeCell ref="B48:F48"/>
    <mergeCell ref="B43:F43"/>
    <mergeCell ref="B53:F53"/>
    <mergeCell ref="B58:F58"/>
    <mergeCell ref="B86:F86"/>
    <mergeCell ref="B89:F89"/>
    <mergeCell ref="B78:F78"/>
    <mergeCell ref="B33:F33"/>
    <mergeCell ref="B92:F92"/>
    <mergeCell ref="B83:F83"/>
    <mergeCell ref="B152:F152"/>
    <mergeCell ref="B181:F181"/>
    <mergeCell ref="B176:F176"/>
    <mergeCell ref="B158:F158"/>
    <mergeCell ref="B157:F157"/>
  </mergeCells>
  <phoneticPr fontId="0" type="noConversion"/>
  <printOptions horizontalCentered="1" gridLines="1"/>
  <pageMargins left="0" right="0" top="0" bottom="0" header="0" footer="0"/>
  <pageSetup paperSize="9" scale="79" orientation="portrait" r:id="rId1"/>
  <headerFooter alignWithMargins="0"/>
  <rowBreaks count="3" manualBreakCount="3">
    <brk id="104" max="4" man="1"/>
    <brk id="170" max="4" man="1"/>
    <brk id="18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O26"/>
  <sheetViews>
    <sheetView tabSelected="1" zoomScale="90" zoomScaleNormal="90" workbookViewId="0">
      <selection activeCell="B16" sqref="B16:P23"/>
    </sheetView>
  </sheetViews>
  <sheetFormatPr defaultColWidth="9.453125" defaultRowHeight="12.5" x14ac:dyDescent="0.25"/>
  <cols>
    <col min="1" max="1" width="2.54296875" style="6" customWidth="1"/>
    <col min="2" max="2" width="30.54296875" style="6" bestFit="1" customWidth="1"/>
    <col min="3" max="12" width="8.54296875" style="6" customWidth="1"/>
    <col min="13" max="13" width="8.54296875" style="6" hidden="1" customWidth="1"/>
    <col min="14" max="16" width="8.54296875" style="6" customWidth="1"/>
    <col min="17" max="18" width="9.453125" style="6" customWidth="1"/>
    <col min="19" max="19" width="56.81640625" style="10" bestFit="1" customWidth="1"/>
    <col min="20" max="20" width="30.453125" style="6" bestFit="1" customWidth="1"/>
    <col min="21" max="22" width="9.453125" style="6" customWidth="1"/>
    <col min="23" max="25" width="9.453125" style="6"/>
    <col min="26" max="26" width="1.81640625" style="6" bestFit="1" customWidth="1"/>
    <col min="27" max="27" width="31.54296875" style="6" customWidth="1"/>
    <col min="28" max="41" width="8.54296875" style="6" customWidth="1"/>
    <col min="42" max="16384" width="9.453125" style="6"/>
  </cols>
  <sheetData>
    <row r="1" spans="1:41" ht="33" customHeight="1" x14ac:dyDescent="0.4">
      <c r="A1" s="243" t="s">
        <v>191</v>
      </c>
      <c r="B1" s="243"/>
      <c r="C1" s="243"/>
      <c r="D1" s="243"/>
      <c r="E1" s="243"/>
      <c r="F1" s="243"/>
      <c r="G1" s="243"/>
      <c r="H1" s="243"/>
      <c r="I1" s="243"/>
      <c r="J1" s="243"/>
      <c r="K1" s="243"/>
      <c r="L1" s="243"/>
      <c r="M1" s="243"/>
      <c r="N1" s="243"/>
      <c r="O1" s="243"/>
      <c r="P1" s="243"/>
      <c r="Q1" s="203">
        <f>SUM(Q5:Q24)</f>
        <v>0</v>
      </c>
      <c r="R1" s="204"/>
      <c r="S1" s="46"/>
      <c r="T1" s="11"/>
      <c r="U1" s="11"/>
      <c r="V1" s="11"/>
      <c r="W1" s="11"/>
      <c r="X1" s="11"/>
      <c r="Y1" s="11"/>
      <c r="Z1" s="11"/>
      <c r="AA1" s="11"/>
      <c r="AB1" s="11"/>
      <c r="AC1" s="11"/>
      <c r="AD1" s="11"/>
      <c r="AE1" s="11"/>
      <c r="AF1" s="11"/>
      <c r="AG1" s="11"/>
      <c r="AH1" s="11"/>
      <c r="AI1" s="11"/>
      <c r="AJ1" s="11"/>
      <c r="AK1" s="11"/>
      <c r="AL1" s="11"/>
      <c r="AM1" s="11"/>
      <c r="AN1" s="11"/>
      <c r="AO1" s="11"/>
    </row>
    <row r="2" spans="1:41" ht="19" x14ac:dyDescent="0.4">
      <c r="A2" s="244" t="s">
        <v>192</v>
      </c>
      <c r="B2" s="244"/>
      <c r="C2" s="244"/>
      <c r="D2" s="244"/>
      <c r="E2" s="244"/>
      <c r="F2" s="244"/>
      <c r="G2" s="244"/>
      <c r="H2" s="244"/>
      <c r="I2" s="244"/>
      <c r="J2" s="244"/>
      <c r="K2" s="244"/>
      <c r="L2" s="244"/>
      <c r="M2" s="244"/>
      <c r="N2" s="244"/>
      <c r="O2" s="244"/>
      <c r="P2" s="244"/>
      <c r="Q2" s="203" t="s">
        <v>193</v>
      </c>
      <c r="R2" s="11"/>
      <c r="S2" s="46"/>
      <c r="T2" s="11"/>
      <c r="U2" s="11"/>
      <c r="V2" s="11"/>
      <c r="W2" s="11"/>
      <c r="X2" s="11"/>
      <c r="Y2" s="11"/>
      <c r="Z2" s="11"/>
      <c r="AA2" s="11"/>
      <c r="AB2" s="11"/>
      <c r="AC2" s="11"/>
      <c r="AD2" s="11"/>
      <c r="AE2" s="11"/>
      <c r="AF2" s="11"/>
      <c r="AG2" s="11"/>
      <c r="AH2" s="11"/>
      <c r="AI2" s="11"/>
      <c r="AJ2" s="11"/>
      <c r="AK2" s="11"/>
      <c r="AL2" s="11"/>
      <c r="AM2" s="11"/>
      <c r="AN2" s="11"/>
      <c r="AO2" s="11"/>
    </row>
    <row r="3" spans="1:41" ht="20.149999999999999" customHeight="1" x14ac:dyDescent="0.4">
      <c r="A3" s="56" t="s">
        <v>194</v>
      </c>
      <c r="B3" s="43"/>
      <c r="C3" s="9"/>
      <c r="D3" s="9"/>
      <c r="E3" s="9"/>
      <c r="F3" s="9"/>
      <c r="G3" s="9"/>
      <c r="H3" s="9"/>
      <c r="I3" s="9"/>
      <c r="J3" s="9"/>
      <c r="K3" s="9"/>
      <c r="L3" s="9"/>
      <c r="M3" s="9"/>
      <c r="N3" s="9"/>
      <c r="O3" s="9"/>
      <c r="P3" s="9"/>
      <c r="Q3" s="11"/>
      <c r="R3" s="11"/>
      <c r="S3" s="46"/>
      <c r="T3" s="11"/>
      <c r="U3" s="11"/>
      <c r="V3" s="11"/>
      <c r="W3" s="11"/>
      <c r="X3" s="11"/>
      <c r="Y3" s="11"/>
      <c r="Z3" s="11"/>
      <c r="AA3" s="11"/>
      <c r="AB3" s="11"/>
      <c r="AC3" s="11"/>
      <c r="AD3" s="11"/>
      <c r="AE3" s="11"/>
      <c r="AF3" s="11"/>
      <c r="AG3" s="11"/>
      <c r="AH3" s="11"/>
      <c r="AI3" s="11"/>
      <c r="AJ3" s="11"/>
      <c r="AK3" s="11"/>
      <c r="AL3" s="11"/>
      <c r="AM3" s="11"/>
      <c r="AN3" s="11"/>
      <c r="AO3" s="11"/>
    </row>
    <row r="4" spans="1:41" ht="20.149999999999999" customHeight="1" x14ac:dyDescent="0.25">
      <c r="A4" s="92"/>
      <c r="B4" s="93" t="s">
        <v>38</v>
      </c>
      <c r="C4" s="1" t="s">
        <v>39</v>
      </c>
      <c r="D4" s="1" t="s">
        <v>40</v>
      </c>
      <c r="E4" s="1" t="s">
        <v>41</v>
      </c>
      <c r="F4" s="1" t="s">
        <v>42</v>
      </c>
      <c r="G4" s="1" t="s">
        <v>43</v>
      </c>
      <c r="H4" s="1" t="s">
        <v>44</v>
      </c>
      <c r="I4" s="36" t="s">
        <v>45</v>
      </c>
      <c r="J4" s="1" t="s">
        <v>46</v>
      </c>
      <c r="K4" s="1" t="s">
        <v>47</v>
      </c>
      <c r="L4" s="1" t="s">
        <v>48</v>
      </c>
      <c r="M4" s="94" t="s">
        <v>49</v>
      </c>
      <c r="N4" s="1" t="s">
        <v>50</v>
      </c>
      <c r="O4" s="1" t="s">
        <v>51</v>
      </c>
      <c r="P4" s="36" t="s">
        <v>52</v>
      </c>
      <c r="Q4" s="11"/>
      <c r="R4" s="11"/>
      <c r="S4" s="174" t="s">
        <v>195</v>
      </c>
      <c r="T4" s="11"/>
      <c r="U4" s="11"/>
      <c r="V4" s="11"/>
      <c r="W4" s="11"/>
      <c r="X4" s="11"/>
      <c r="Y4" s="11"/>
      <c r="Z4" s="92"/>
      <c r="AA4" s="93" t="s">
        <v>38</v>
      </c>
      <c r="AB4" s="1" t="s">
        <v>39</v>
      </c>
      <c r="AC4" s="1" t="s">
        <v>40</v>
      </c>
      <c r="AD4" s="1" t="s">
        <v>41</v>
      </c>
      <c r="AE4" s="1" t="s">
        <v>42</v>
      </c>
      <c r="AF4" s="1" t="s">
        <v>43</v>
      </c>
      <c r="AG4" s="1" t="s">
        <v>44</v>
      </c>
      <c r="AH4" s="36" t="s">
        <v>45</v>
      </c>
      <c r="AI4" s="1" t="s">
        <v>46</v>
      </c>
      <c r="AJ4" s="1" t="s">
        <v>47</v>
      </c>
      <c r="AK4" s="1" t="s">
        <v>48</v>
      </c>
      <c r="AL4" s="94" t="s">
        <v>49</v>
      </c>
      <c r="AM4" s="1" t="s">
        <v>50</v>
      </c>
      <c r="AN4" s="1" t="s">
        <v>51</v>
      </c>
      <c r="AO4" s="36" t="s">
        <v>52</v>
      </c>
    </row>
    <row r="5" spans="1:41" ht="20.149999999999999" customHeight="1" x14ac:dyDescent="0.25">
      <c r="A5" s="47">
        <v>1</v>
      </c>
      <c r="B5" s="51" t="str" cm="1">
        <f t="array" ref="B5:P12">_xlfn.SORTBY(Data!O2:AC9,Data!X2:X9,-1,Data!V2:V9,-1,Data!T2:T9,-1,Data!Q2:Q9,-1,Data!O2:O9,1)</f>
        <v>Chalvey Dukes</v>
      </c>
      <c r="C5" s="200">
        <v>1</v>
      </c>
      <c r="D5" s="47">
        <v>1</v>
      </c>
      <c r="E5" s="47">
        <v>0</v>
      </c>
      <c r="F5" s="47">
        <v>0</v>
      </c>
      <c r="G5" s="47">
        <v>11</v>
      </c>
      <c r="H5" s="47">
        <v>1</v>
      </c>
      <c r="I5" s="47">
        <v>10</v>
      </c>
      <c r="J5" s="173">
        <v>0</v>
      </c>
      <c r="K5" s="44">
        <v>11</v>
      </c>
      <c r="L5" s="173">
        <v>32</v>
      </c>
      <c r="M5" s="124">
        <v>0</v>
      </c>
      <c r="N5" s="173">
        <v>1</v>
      </c>
      <c r="O5" s="47">
        <v>96</v>
      </c>
      <c r="P5" s="47">
        <v>32</v>
      </c>
      <c r="Q5" s="205">
        <v>0</v>
      </c>
      <c r="R5" s="48"/>
      <c r="S5" s="45"/>
      <c r="T5" s="45"/>
      <c r="U5" s="11"/>
      <c r="V5" s="11"/>
      <c r="W5" s="11"/>
      <c r="X5" s="11"/>
      <c r="Y5" s="11"/>
      <c r="Z5" s="47">
        <v>1</v>
      </c>
      <c r="AA5" s="51" t="str" cm="1">
        <f t="array" ref="AA5:AO12">_xlfn._xlws.SORT(B5:P12,10,-1,FALSE)</f>
        <v>Chalvey Dukes</v>
      </c>
      <c r="AB5" s="200">
        <v>1</v>
      </c>
      <c r="AC5" s="47">
        <v>1</v>
      </c>
      <c r="AD5" s="47">
        <v>0</v>
      </c>
      <c r="AE5" s="47">
        <v>0</v>
      </c>
      <c r="AF5" s="47">
        <v>11</v>
      </c>
      <c r="AG5" s="47">
        <v>1</v>
      </c>
      <c r="AH5" s="47">
        <v>10</v>
      </c>
      <c r="AI5" s="173">
        <v>0</v>
      </c>
      <c r="AJ5" s="44">
        <v>11</v>
      </c>
      <c r="AK5" s="173">
        <v>32</v>
      </c>
      <c r="AL5" s="124">
        <v>0</v>
      </c>
      <c r="AM5" s="173">
        <v>1</v>
      </c>
      <c r="AN5" s="47">
        <v>96</v>
      </c>
      <c r="AO5" s="47">
        <v>32</v>
      </c>
    </row>
    <row r="6" spans="1:41" ht="20.149999999999999" customHeight="1" x14ac:dyDescent="0.25">
      <c r="A6" s="47">
        <v>2</v>
      </c>
      <c r="B6" s="51" t="str">
        <v>Burnham RBL</v>
      </c>
      <c r="C6" s="200">
        <v>1</v>
      </c>
      <c r="D6" s="47">
        <v>1</v>
      </c>
      <c r="E6" s="47">
        <v>0</v>
      </c>
      <c r="F6" s="47">
        <v>0</v>
      </c>
      <c r="G6" s="47">
        <v>9</v>
      </c>
      <c r="H6" s="47">
        <v>3</v>
      </c>
      <c r="I6" s="47">
        <v>6</v>
      </c>
      <c r="J6" s="173">
        <v>0</v>
      </c>
      <c r="K6" s="44">
        <v>9</v>
      </c>
      <c r="L6" s="173">
        <v>27</v>
      </c>
      <c r="M6" s="124">
        <v>0</v>
      </c>
      <c r="N6" s="173">
        <v>0</v>
      </c>
      <c r="O6" s="47">
        <v>86</v>
      </c>
      <c r="P6" s="47">
        <v>27</v>
      </c>
      <c r="Q6" s="205">
        <v>0</v>
      </c>
      <c r="R6" s="11"/>
      <c r="S6" s="45"/>
      <c r="T6" s="11"/>
      <c r="U6" s="11"/>
      <c r="V6" s="11"/>
      <c r="W6" s="11"/>
      <c r="X6" s="11"/>
      <c r="Y6" s="11"/>
      <c r="Z6" s="47">
        <v>2</v>
      </c>
      <c r="AA6" s="51" t="str">
        <v>Burnham RBL</v>
      </c>
      <c r="AB6" s="200">
        <v>1</v>
      </c>
      <c r="AC6" s="47">
        <v>1</v>
      </c>
      <c r="AD6" s="47">
        <v>0</v>
      </c>
      <c r="AE6" s="47">
        <v>0</v>
      </c>
      <c r="AF6" s="47">
        <v>9</v>
      </c>
      <c r="AG6" s="47">
        <v>3</v>
      </c>
      <c r="AH6" s="47">
        <v>6</v>
      </c>
      <c r="AI6" s="173">
        <v>0</v>
      </c>
      <c r="AJ6" s="44">
        <v>9</v>
      </c>
      <c r="AK6" s="173">
        <v>27</v>
      </c>
      <c r="AL6" s="124">
        <v>0</v>
      </c>
      <c r="AM6" s="173">
        <v>0</v>
      </c>
      <c r="AN6" s="47">
        <v>86</v>
      </c>
      <c r="AO6" s="47">
        <v>27</v>
      </c>
    </row>
    <row r="7" spans="1:41" ht="20.149999999999999" customHeight="1" x14ac:dyDescent="0.25">
      <c r="A7" s="47">
        <v>3</v>
      </c>
      <c r="B7" s="51" t="str">
        <v>Old Windsor WMC</v>
      </c>
      <c r="C7" s="200">
        <v>1</v>
      </c>
      <c r="D7" s="47">
        <v>1</v>
      </c>
      <c r="E7" s="47">
        <v>0</v>
      </c>
      <c r="F7" s="47">
        <v>0</v>
      </c>
      <c r="G7" s="47">
        <v>8</v>
      </c>
      <c r="H7" s="47">
        <v>4</v>
      </c>
      <c r="I7" s="47">
        <v>4</v>
      </c>
      <c r="J7" s="173">
        <v>0</v>
      </c>
      <c r="K7" s="44">
        <v>8</v>
      </c>
      <c r="L7" s="173">
        <v>12</v>
      </c>
      <c r="M7" s="124">
        <v>0</v>
      </c>
      <c r="N7" s="173">
        <v>0</v>
      </c>
      <c r="O7" s="47">
        <v>48</v>
      </c>
      <c r="P7" s="47">
        <v>12</v>
      </c>
      <c r="Q7" s="205">
        <v>0</v>
      </c>
      <c r="R7" s="45"/>
      <c r="S7" s="45"/>
      <c r="T7" s="45"/>
      <c r="U7" s="11"/>
      <c r="V7" s="11"/>
      <c r="W7" s="11"/>
      <c r="X7" s="11"/>
      <c r="Y7" s="11"/>
      <c r="Z7" s="47">
        <v>3</v>
      </c>
      <c r="AA7" s="51" t="str">
        <v>Old Windsor WMC</v>
      </c>
      <c r="AB7" s="200">
        <v>1</v>
      </c>
      <c r="AC7" s="47">
        <v>1</v>
      </c>
      <c r="AD7" s="47">
        <v>0</v>
      </c>
      <c r="AE7" s="47">
        <v>0</v>
      </c>
      <c r="AF7" s="47">
        <v>8</v>
      </c>
      <c r="AG7" s="47">
        <v>4</v>
      </c>
      <c r="AH7" s="47">
        <v>4</v>
      </c>
      <c r="AI7" s="173">
        <v>0</v>
      </c>
      <c r="AJ7" s="44">
        <v>8</v>
      </c>
      <c r="AK7" s="173">
        <v>12</v>
      </c>
      <c r="AL7" s="124">
        <v>0</v>
      </c>
      <c r="AM7" s="173">
        <v>0</v>
      </c>
      <c r="AN7" s="47">
        <v>48</v>
      </c>
      <c r="AO7" s="47">
        <v>12</v>
      </c>
    </row>
    <row r="8" spans="1:41" s="11" customFormat="1" ht="20.149999999999999" customHeight="1" x14ac:dyDescent="0.25">
      <c r="A8" s="47">
        <v>4</v>
      </c>
      <c r="B8" s="51" t="str">
        <v>Stoke Poges Darts</v>
      </c>
      <c r="C8" s="200">
        <v>1</v>
      </c>
      <c r="D8" s="47">
        <v>1</v>
      </c>
      <c r="E8" s="47">
        <v>0</v>
      </c>
      <c r="F8" s="47">
        <v>0</v>
      </c>
      <c r="G8" s="47">
        <v>7</v>
      </c>
      <c r="H8" s="47">
        <v>5</v>
      </c>
      <c r="I8" s="47">
        <v>2</v>
      </c>
      <c r="J8" s="173">
        <v>0</v>
      </c>
      <c r="K8" s="44">
        <v>7</v>
      </c>
      <c r="L8" s="173">
        <v>10</v>
      </c>
      <c r="M8" s="124">
        <v>0</v>
      </c>
      <c r="N8" s="173">
        <v>0</v>
      </c>
      <c r="O8" s="47">
        <v>40</v>
      </c>
      <c r="P8" s="47">
        <v>10</v>
      </c>
      <c r="Q8" s="205">
        <v>0</v>
      </c>
      <c r="S8" s="45"/>
      <c r="T8" s="45"/>
      <c r="Z8" s="47">
        <v>4</v>
      </c>
      <c r="AA8" s="51" t="str">
        <v>Stoke Poges Darts</v>
      </c>
      <c r="AB8" s="200">
        <v>1</v>
      </c>
      <c r="AC8" s="47">
        <v>1</v>
      </c>
      <c r="AD8" s="47">
        <v>0</v>
      </c>
      <c r="AE8" s="47">
        <v>0</v>
      </c>
      <c r="AF8" s="47">
        <v>7</v>
      </c>
      <c r="AG8" s="47">
        <v>5</v>
      </c>
      <c r="AH8" s="47">
        <v>2</v>
      </c>
      <c r="AI8" s="173">
        <v>0</v>
      </c>
      <c r="AJ8" s="44">
        <v>7</v>
      </c>
      <c r="AK8" s="173">
        <v>10</v>
      </c>
      <c r="AL8" s="124">
        <v>0</v>
      </c>
      <c r="AM8" s="173">
        <v>0</v>
      </c>
      <c r="AN8" s="47">
        <v>40</v>
      </c>
      <c r="AO8" s="47">
        <v>10</v>
      </c>
    </row>
    <row r="9" spans="1:41" ht="20.149999999999999" customHeight="1" x14ac:dyDescent="0.25">
      <c r="A9" s="47">
        <v>5</v>
      </c>
      <c r="B9" s="96" t="str">
        <v>Shamrocks A</v>
      </c>
      <c r="C9" s="215">
        <v>1</v>
      </c>
      <c r="D9" s="2">
        <v>0</v>
      </c>
      <c r="E9" s="2">
        <v>0</v>
      </c>
      <c r="F9" s="2">
        <v>1</v>
      </c>
      <c r="G9" s="2">
        <v>5</v>
      </c>
      <c r="H9" s="2">
        <v>7</v>
      </c>
      <c r="I9" s="2">
        <v>-2</v>
      </c>
      <c r="J9" s="217">
        <v>0</v>
      </c>
      <c r="K9" s="44">
        <v>5</v>
      </c>
      <c r="L9" s="217">
        <v>8</v>
      </c>
      <c r="M9" s="216">
        <v>0</v>
      </c>
      <c r="N9" s="217">
        <v>0</v>
      </c>
      <c r="O9" s="2">
        <v>34</v>
      </c>
      <c r="P9" s="2">
        <v>0</v>
      </c>
      <c r="Q9" s="205">
        <v>0</v>
      </c>
      <c r="R9" s="45"/>
      <c r="S9" s="45"/>
      <c r="T9" s="11"/>
      <c r="U9" s="11"/>
      <c r="V9" s="11"/>
      <c r="W9" s="11"/>
      <c r="X9" s="11"/>
      <c r="Y9" s="11"/>
      <c r="Z9" s="47">
        <v>5</v>
      </c>
      <c r="AA9" s="51" t="str">
        <v>Shamrocks A</v>
      </c>
      <c r="AB9" s="200">
        <v>1</v>
      </c>
      <c r="AC9" s="47">
        <v>0</v>
      </c>
      <c r="AD9" s="47">
        <v>0</v>
      </c>
      <c r="AE9" s="47">
        <v>1</v>
      </c>
      <c r="AF9" s="47">
        <v>5</v>
      </c>
      <c r="AG9" s="47">
        <v>7</v>
      </c>
      <c r="AH9" s="47">
        <v>-2</v>
      </c>
      <c r="AI9" s="173">
        <v>0</v>
      </c>
      <c r="AJ9" s="44">
        <v>5</v>
      </c>
      <c r="AK9" s="173">
        <v>8</v>
      </c>
      <c r="AL9" s="124">
        <v>0</v>
      </c>
      <c r="AM9" s="173">
        <v>0</v>
      </c>
      <c r="AN9" s="47">
        <v>34</v>
      </c>
      <c r="AO9" s="47">
        <v>0</v>
      </c>
    </row>
    <row r="10" spans="1:41" ht="20.149999999999999" customHeight="1" x14ac:dyDescent="0.25">
      <c r="A10" s="47">
        <v>6</v>
      </c>
      <c r="B10" s="51" t="str">
        <v>NWCA Nomads</v>
      </c>
      <c r="C10" s="200">
        <v>1</v>
      </c>
      <c r="D10" s="47">
        <v>0</v>
      </c>
      <c r="E10" s="47">
        <v>0</v>
      </c>
      <c r="F10" s="47">
        <v>1</v>
      </c>
      <c r="G10" s="47">
        <v>4</v>
      </c>
      <c r="H10" s="47">
        <v>8</v>
      </c>
      <c r="I10" s="47">
        <v>-4</v>
      </c>
      <c r="J10" s="173">
        <v>0</v>
      </c>
      <c r="K10" s="44">
        <v>4</v>
      </c>
      <c r="L10" s="173">
        <v>11</v>
      </c>
      <c r="M10" s="124">
        <v>0</v>
      </c>
      <c r="N10" s="173">
        <v>0</v>
      </c>
      <c r="O10" s="47">
        <v>48</v>
      </c>
      <c r="P10" s="47">
        <v>11</v>
      </c>
      <c r="Q10" s="205">
        <v>0</v>
      </c>
      <c r="R10" s="45"/>
      <c r="S10" s="45"/>
      <c r="T10" s="11"/>
      <c r="U10" s="11"/>
      <c r="V10" s="11"/>
      <c r="W10" s="11"/>
      <c r="X10" s="11"/>
      <c r="Y10" s="11"/>
      <c r="Z10" s="47">
        <v>6</v>
      </c>
      <c r="AA10" s="51" t="str">
        <v>NWCA Nomads</v>
      </c>
      <c r="AB10" s="200">
        <v>1</v>
      </c>
      <c r="AC10" s="47">
        <v>0</v>
      </c>
      <c r="AD10" s="47">
        <v>0</v>
      </c>
      <c r="AE10" s="47">
        <v>1</v>
      </c>
      <c r="AF10" s="47">
        <v>4</v>
      </c>
      <c r="AG10" s="47">
        <v>8</v>
      </c>
      <c r="AH10" s="47">
        <v>-4</v>
      </c>
      <c r="AI10" s="173">
        <v>0</v>
      </c>
      <c r="AJ10" s="44">
        <v>4</v>
      </c>
      <c r="AK10" s="173">
        <v>11</v>
      </c>
      <c r="AL10" s="124">
        <v>0</v>
      </c>
      <c r="AM10" s="173">
        <v>0</v>
      </c>
      <c r="AN10" s="47">
        <v>48</v>
      </c>
      <c r="AO10" s="47">
        <v>11</v>
      </c>
    </row>
    <row r="11" spans="1:41" ht="20.149999999999999" customHeight="1" x14ac:dyDescent="0.25">
      <c r="A11" s="47">
        <v>7</v>
      </c>
      <c r="B11" s="51" t="str">
        <v>The Royal Arrows</v>
      </c>
      <c r="C11" s="200">
        <v>1</v>
      </c>
      <c r="D11" s="47">
        <v>0</v>
      </c>
      <c r="E11" s="47">
        <v>0</v>
      </c>
      <c r="F11" s="47">
        <v>1</v>
      </c>
      <c r="G11" s="47">
        <v>3</v>
      </c>
      <c r="H11" s="47">
        <v>9</v>
      </c>
      <c r="I11" s="47">
        <v>-6</v>
      </c>
      <c r="J11" s="173">
        <v>0</v>
      </c>
      <c r="K11" s="44">
        <v>3</v>
      </c>
      <c r="L11" s="173">
        <v>19</v>
      </c>
      <c r="M11" s="124">
        <v>0</v>
      </c>
      <c r="N11" s="173">
        <v>0</v>
      </c>
      <c r="O11" s="47">
        <v>107</v>
      </c>
      <c r="P11" s="47">
        <v>19</v>
      </c>
      <c r="Q11" s="205">
        <v>0</v>
      </c>
      <c r="R11" s="45"/>
      <c r="S11" s="45"/>
      <c r="T11" s="11"/>
      <c r="U11" s="11"/>
      <c r="V11" s="11"/>
      <c r="W11" s="11"/>
      <c r="X11" s="11"/>
      <c r="Y11" s="11"/>
      <c r="Z11" s="47"/>
      <c r="AA11" s="51" t="str">
        <v>The Royal Arrows</v>
      </c>
      <c r="AB11" s="200">
        <v>1</v>
      </c>
      <c r="AC11" s="47">
        <v>0</v>
      </c>
      <c r="AD11" s="47">
        <v>0</v>
      </c>
      <c r="AE11" s="47">
        <v>1</v>
      </c>
      <c r="AF11" s="47">
        <v>3</v>
      </c>
      <c r="AG11" s="47">
        <v>9</v>
      </c>
      <c r="AH11" s="47">
        <v>-6</v>
      </c>
      <c r="AI11" s="173">
        <v>0</v>
      </c>
      <c r="AJ11" s="44">
        <v>3</v>
      </c>
      <c r="AK11" s="173">
        <v>19</v>
      </c>
      <c r="AL11" s="124">
        <v>0</v>
      </c>
      <c r="AM11" s="173">
        <v>0</v>
      </c>
      <c r="AN11" s="47">
        <v>107</v>
      </c>
      <c r="AO11" s="47">
        <v>19</v>
      </c>
    </row>
    <row r="12" spans="1:41" ht="20.149999999999999" customHeight="1" x14ac:dyDescent="0.25">
      <c r="A12" s="47">
        <v>8</v>
      </c>
      <c r="B12" s="51" t="str">
        <v>Stoke Poges VC</v>
      </c>
      <c r="C12" s="200">
        <v>1</v>
      </c>
      <c r="D12" s="47">
        <v>0</v>
      </c>
      <c r="E12" s="47">
        <v>0</v>
      </c>
      <c r="F12" s="47">
        <v>1</v>
      </c>
      <c r="G12" s="47">
        <v>1</v>
      </c>
      <c r="H12" s="47">
        <v>11</v>
      </c>
      <c r="I12" s="47">
        <v>-10</v>
      </c>
      <c r="J12" s="173">
        <v>0</v>
      </c>
      <c r="K12" s="44">
        <v>1</v>
      </c>
      <c r="L12" s="173">
        <v>20</v>
      </c>
      <c r="M12" s="124">
        <v>0</v>
      </c>
      <c r="N12" s="173">
        <v>0</v>
      </c>
      <c r="O12" s="47">
        <v>57</v>
      </c>
      <c r="P12" s="47">
        <v>20</v>
      </c>
      <c r="Q12" s="205">
        <v>0</v>
      </c>
      <c r="R12" s="45"/>
      <c r="S12" s="45"/>
      <c r="T12" s="11"/>
      <c r="U12" s="11"/>
      <c r="V12" s="11"/>
      <c r="W12" s="11"/>
      <c r="X12" s="11"/>
      <c r="Y12" s="11"/>
      <c r="Z12" s="47">
        <v>7</v>
      </c>
      <c r="AA12" s="51" t="str">
        <v>Stoke Poges VC</v>
      </c>
      <c r="AB12" s="200">
        <v>1</v>
      </c>
      <c r="AC12" s="47">
        <v>0</v>
      </c>
      <c r="AD12" s="47">
        <v>0</v>
      </c>
      <c r="AE12" s="47">
        <v>1</v>
      </c>
      <c r="AF12" s="47">
        <v>1</v>
      </c>
      <c r="AG12" s="47">
        <v>11</v>
      </c>
      <c r="AH12" s="47">
        <v>-10</v>
      </c>
      <c r="AI12" s="173">
        <v>0</v>
      </c>
      <c r="AJ12" s="44">
        <v>1</v>
      </c>
      <c r="AK12" s="173">
        <v>20</v>
      </c>
      <c r="AL12" s="124">
        <v>0</v>
      </c>
      <c r="AM12" s="173">
        <v>0</v>
      </c>
      <c r="AN12" s="47">
        <v>57</v>
      </c>
      <c r="AO12" s="47">
        <v>20</v>
      </c>
    </row>
    <row r="13" spans="1:41" ht="20.149999999999999" customHeight="1" x14ac:dyDescent="0.25">
      <c r="A13" s="48"/>
      <c r="B13" s="45"/>
      <c r="C13" s="100">
        <f t="shared" ref="C13:L13" si="0">SUM(C5:C12)</f>
        <v>8</v>
      </c>
      <c r="D13" s="100">
        <f t="shared" si="0"/>
        <v>4</v>
      </c>
      <c r="E13" s="100">
        <f t="shared" si="0"/>
        <v>0</v>
      </c>
      <c r="F13" s="100">
        <f t="shared" si="0"/>
        <v>4</v>
      </c>
      <c r="G13" s="100">
        <f t="shared" si="0"/>
        <v>48</v>
      </c>
      <c r="H13" s="100">
        <f t="shared" si="0"/>
        <v>48</v>
      </c>
      <c r="I13" s="184">
        <f t="shared" si="0"/>
        <v>0</v>
      </c>
      <c r="J13" s="100">
        <f t="shared" si="0"/>
        <v>0</v>
      </c>
      <c r="K13" s="100">
        <f t="shared" si="0"/>
        <v>48</v>
      </c>
      <c r="L13" s="100">
        <f t="shared" si="0"/>
        <v>139</v>
      </c>
      <c r="M13" s="100"/>
      <c r="N13" s="100">
        <f>SUM(N5:N12)</f>
        <v>1</v>
      </c>
      <c r="O13" s="48"/>
      <c r="P13" s="48"/>
      <c r="Q13" s="11"/>
      <c r="R13" s="11"/>
      <c r="S13" s="48"/>
      <c r="T13" s="11"/>
      <c r="U13" s="11"/>
      <c r="V13" s="11"/>
      <c r="W13" s="11"/>
      <c r="X13" s="11"/>
      <c r="Y13" s="11"/>
      <c r="Z13" s="46"/>
      <c r="AA13" s="11"/>
      <c r="AB13" s="46">
        <f t="shared" ref="AB13:AK13" si="1">SUM(AB5:AB12)</f>
        <v>8</v>
      </c>
      <c r="AC13" s="46">
        <f t="shared" si="1"/>
        <v>4</v>
      </c>
      <c r="AD13" s="46">
        <f t="shared" si="1"/>
        <v>0</v>
      </c>
      <c r="AE13" s="46">
        <f t="shared" si="1"/>
        <v>4</v>
      </c>
      <c r="AF13" s="46">
        <f t="shared" si="1"/>
        <v>48</v>
      </c>
      <c r="AG13" s="46">
        <f t="shared" si="1"/>
        <v>48</v>
      </c>
      <c r="AH13" s="206">
        <f t="shared" si="1"/>
        <v>0</v>
      </c>
      <c r="AI13" s="46">
        <f t="shared" si="1"/>
        <v>0</v>
      </c>
      <c r="AJ13" s="46">
        <f t="shared" si="1"/>
        <v>48</v>
      </c>
      <c r="AK13" s="46">
        <f t="shared" si="1"/>
        <v>139</v>
      </c>
      <c r="AL13" s="46"/>
      <c r="AM13" s="46">
        <f>SUM(AM5:AM12)</f>
        <v>1</v>
      </c>
      <c r="AN13" s="46"/>
      <c r="AO13" s="46"/>
    </row>
    <row r="14" spans="1:41" ht="20.149999999999999" customHeight="1" x14ac:dyDescent="0.25">
      <c r="A14" s="48"/>
      <c r="B14" s="45"/>
      <c r="C14" s="48"/>
      <c r="D14" s="48"/>
      <c r="E14" s="48"/>
      <c r="F14" s="48"/>
      <c r="G14" s="48"/>
      <c r="H14" s="48"/>
      <c r="I14" s="48"/>
      <c r="J14" s="48"/>
      <c r="K14" s="100"/>
      <c r="L14" s="48"/>
      <c r="M14" s="48"/>
      <c r="N14" s="48"/>
      <c r="O14" s="48"/>
      <c r="P14" s="48"/>
      <c r="Q14" s="11"/>
      <c r="R14" s="11"/>
      <c r="S14" s="48"/>
      <c r="T14" s="11"/>
      <c r="U14" s="11"/>
      <c r="V14" s="11"/>
      <c r="W14" s="11"/>
      <c r="X14" s="11"/>
      <c r="Y14" s="11"/>
      <c r="Z14" s="11"/>
      <c r="AA14" s="11"/>
      <c r="AB14" s="11"/>
      <c r="AC14" s="11"/>
      <c r="AD14" s="11"/>
      <c r="AE14" s="11"/>
      <c r="AF14" s="11"/>
      <c r="AG14" s="11"/>
      <c r="AH14" s="11"/>
      <c r="AI14" s="11"/>
      <c r="AJ14" s="11"/>
      <c r="AK14" s="11"/>
      <c r="AL14" s="11"/>
      <c r="AM14" s="11"/>
      <c r="AN14" s="11"/>
      <c r="AO14" s="11"/>
    </row>
    <row r="15" spans="1:41" ht="20.149999999999999" customHeight="1" x14ac:dyDescent="0.25">
      <c r="A15" s="70"/>
      <c r="B15" s="93" t="s">
        <v>66</v>
      </c>
      <c r="C15" s="1" t="s">
        <v>39</v>
      </c>
      <c r="D15" s="1" t="s">
        <v>40</v>
      </c>
      <c r="E15" s="1" t="s">
        <v>41</v>
      </c>
      <c r="F15" s="1" t="s">
        <v>42</v>
      </c>
      <c r="G15" s="1" t="s">
        <v>43</v>
      </c>
      <c r="H15" s="1" t="s">
        <v>44</v>
      </c>
      <c r="I15" s="36" t="s">
        <v>45</v>
      </c>
      <c r="J15" s="1" t="s">
        <v>46</v>
      </c>
      <c r="K15" s="1" t="s">
        <v>47</v>
      </c>
      <c r="L15" s="1" t="s">
        <v>48</v>
      </c>
      <c r="M15" s="94" t="s">
        <v>49</v>
      </c>
      <c r="N15" s="1" t="s">
        <v>50</v>
      </c>
      <c r="O15" s="1" t="s">
        <v>51</v>
      </c>
      <c r="P15" s="36" t="s">
        <v>52</v>
      </c>
      <c r="Q15" s="11"/>
      <c r="R15" s="11"/>
      <c r="S15" s="174" t="s">
        <v>195</v>
      </c>
      <c r="T15" s="11"/>
      <c r="U15" s="11"/>
      <c r="V15" s="11"/>
      <c r="W15" s="11"/>
      <c r="X15" s="11"/>
      <c r="Y15" s="11"/>
      <c r="Z15" s="11"/>
      <c r="AA15" s="11"/>
      <c r="AB15" s="11"/>
      <c r="AC15" s="11"/>
      <c r="AD15" s="11"/>
      <c r="AE15" s="11"/>
      <c r="AF15" s="11"/>
      <c r="AG15" s="11"/>
      <c r="AH15" s="11"/>
      <c r="AI15" s="11"/>
      <c r="AJ15" s="11"/>
      <c r="AK15" s="11"/>
      <c r="AL15" s="11"/>
      <c r="AM15" s="11"/>
      <c r="AN15" s="11"/>
      <c r="AO15" s="11"/>
    </row>
    <row r="16" spans="1:41" ht="20.149999999999999" customHeight="1" x14ac:dyDescent="0.25">
      <c r="A16" s="47">
        <v>1</v>
      </c>
      <c r="B16" s="51" t="str" cm="1">
        <f t="array" ref="B16:P23">_xlfn.SORTBY(Data!O11:AC18,Data!X11:X18,-1,Data!V11:V18,-1,Data!T11:T18,-1,Data!Q11:Q18,-1,Data!O11:O18,1)</f>
        <v>Shamrocks B</v>
      </c>
      <c r="C16" s="200">
        <v>1</v>
      </c>
      <c r="D16" s="47">
        <v>1</v>
      </c>
      <c r="E16" s="47">
        <v>0</v>
      </c>
      <c r="F16" s="47">
        <v>0</v>
      </c>
      <c r="G16" s="47">
        <v>9</v>
      </c>
      <c r="H16" s="47">
        <v>3</v>
      </c>
      <c r="I16" s="47">
        <v>6</v>
      </c>
      <c r="J16" s="173">
        <v>0</v>
      </c>
      <c r="K16" s="44">
        <v>9</v>
      </c>
      <c r="L16" s="173">
        <v>13</v>
      </c>
      <c r="M16" s="124">
        <v>0</v>
      </c>
      <c r="N16" s="173">
        <v>0</v>
      </c>
      <c r="O16" s="47">
        <v>52</v>
      </c>
      <c r="P16" s="47">
        <v>13</v>
      </c>
      <c r="Q16" s="205">
        <v>0</v>
      </c>
      <c r="R16" s="45"/>
      <c r="S16" s="45"/>
      <c r="T16" s="11"/>
      <c r="U16" s="11"/>
      <c r="V16" s="11"/>
      <c r="W16" s="11"/>
      <c r="X16" s="11"/>
      <c r="Y16" s="11"/>
      <c r="Z16" s="11"/>
      <c r="AA16" s="11"/>
      <c r="AB16" s="11"/>
      <c r="AC16" s="11"/>
      <c r="AD16" s="11"/>
      <c r="AE16" s="11"/>
      <c r="AF16" s="11"/>
      <c r="AG16" s="11"/>
      <c r="AH16" s="11"/>
      <c r="AI16" s="11"/>
      <c r="AJ16" s="11"/>
      <c r="AK16" s="11"/>
      <c r="AL16" s="11"/>
      <c r="AM16" s="11"/>
      <c r="AN16" s="11"/>
      <c r="AO16" s="11"/>
    </row>
    <row r="17" spans="1:20" ht="20.149999999999999" customHeight="1" x14ac:dyDescent="0.25">
      <c r="A17" s="47">
        <v>2</v>
      </c>
      <c r="B17" s="51" t="str">
        <v>The Holly Tree</v>
      </c>
      <c r="C17" s="200">
        <v>1</v>
      </c>
      <c r="D17" s="47">
        <v>1</v>
      </c>
      <c r="E17" s="47">
        <v>0</v>
      </c>
      <c r="F17" s="47">
        <v>0</v>
      </c>
      <c r="G17" s="47">
        <v>7</v>
      </c>
      <c r="H17" s="47">
        <v>5</v>
      </c>
      <c r="I17" s="47">
        <v>2</v>
      </c>
      <c r="J17" s="173">
        <v>0</v>
      </c>
      <c r="K17" s="44">
        <v>7</v>
      </c>
      <c r="L17" s="173">
        <v>9</v>
      </c>
      <c r="M17" s="124">
        <v>0</v>
      </c>
      <c r="N17" s="173">
        <v>0</v>
      </c>
      <c r="O17" s="47">
        <v>96</v>
      </c>
      <c r="P17" s="47">
        <v>9</v>
      </c>
      <c r="Q17" s="205">
        <v>0</v>
      </c>
      <c r="R17" s="45"/>
      <c r="S17" s="46"/>
      <c r="T17" s="45"/>
    </row>
    <row r="18" spans="1:20" ht="20.149999999999999" customHeight="1" x14ac:dyDescent="0.25">
      <c r="A18" s="47">
        <v>3</v>
      </c>
      <c r="B18" s="51" t="str">
        <v>Burnham Nomads</v>
      </c>
      <c r="C18" s="200">
        <v>1</v>
      </c>
      <c r="D18" s="47">
        <v>0</v>
      </c>
      <c r="E18" s="47">
        <v>0</v>
      </c>
      <c r="F18" s="47">
        <v>1</v>
      </c>
      <c r="G18" s="47">
        <v>5</v>
      </c>
      <c r="H18" s="47">
        <v>7</v>
      </c>
      <c r="I18" s="47">
        <v>-2</v>
      </c>
      <c r="J18" s="173">
        <v>0</v>
      </c>
      <c r="K18" s="44">
        <v>5</v>
      </c>
      <c r="L18" s="173">
        <v>8</v>
      </c>
      <c r="M18" s="124">
        <v>0</v>
      </c>
      <c r="N18" s="173">
        <v>0</v>
      </c>
      <c r="O18" s="47">
        <v>47</v>
      </c>
      <c r="P18" s="47">
        <v>8</v>
      </c>
      <c r="Q18" s="205">
        <v>0</v>
      </c>
      <c r="R18" s="45"/>
      <c r="S18" s="45"/>
      <c r="T18" s="45"/>
    </row>
    <row r="19" spans="1:20" ht="20.149999999999999" customHeight="1" x14ac:dyDescent="0.25">
      <c r="A19" s="47">
        <v>4</v>
      </c>
      <c r="B19" s="51" t="str">
        <v>The Victoria</v>
      </c>
      <c r="C19" s="200">
        <v>1</v>
      </c>
      <c r="D19" s="47">
        <v>0</v>
      </c>
      <c r="E19" s="47">
        <v>0</v>
      </c>
      <c r="F19" s="47">
        <v>1</v>
      </c>
      <c r="G19" s="47">
        <v>3</v>
      </c>
      <c r="H19" s="47">
        <v>9</v>
      </c>
      <c r="I19" s="47">
        <v>-6</v>
      </c>
      <c r="J19" s="173">
        <v>0</v>
      </c>
      <c r="K19" s="44">
        <v>3</v>
      </c>
      <c r="L19" s="173">
        <v>4</v>
      </c>
      <c r="M19" s="124">
        <v>0</v>
      </c>
      <c r="N19" s="173">
        <v>0</v>
      </c>
      <c r="O19" s="47">
        <v>78</v>
      </c>
      <c r="P19" s="47">
        <v>4</v>
      </c>
      <c r="Q19" s="205">
        <v>0</v>
      </c>
      <c r="R19" s="45"/>
      <c r="S19" s="46"/>
      <c r="T19" s="45"/>
    </row>
    <row r="20" spans="1:20" ht="20.149999999999999" customHeight="1" x14ac:dyDescent="0.25">
      <c r="A20" s="47">
        <v>5</v>
      </c>
      <c r="B20" s="51" t="str">
        <v>Iver RBL</v>
      </c>
      <c r="C20" s="200">
        <v>0</v>
      </c>
      <c r="D20" s="47">
        <v>0</v>
      </c>
      <c r="E20" s="47">
        <v>0</v>
      </c>
      <c r="F20" s="47">
        <v>0</v>
      </c>
      <c r="G20" s="47">
        <v>0</v>
      </c>
      <c r="H20" s="47">
        <v>0</v>
      </c>
      <c r="I20" s="47">
        <v>0</v>
      </c>
      <c r="J20" s="173">
        <v>0</v>
      </c>
      <c r="K20" s="44">
        <v>0</v>
      </c>
      <c r="L20" s="173">
        <v>0</v>
      </c>
      <c r="M20" s="124">
        <v>0</v>
      </c>
      <c r="N20" s="173">
        <v>0</v>
      </c>
      <c r="O20" s="47">
        <v>0</v>
      </c>
      <c r="P20" s="47">
        <v>0</v>
      </c>
      <c r="Q20" s="205">
        <v>0</v>
      </c>
      <c r="R20" s="45"/>
      <c r="S20" s="48"/>
      <c r="T20" s="11"/>
    </row>
    <row r="21" spans="1:20" ht="20.149999999999999" customHeight="1" x14ac:dyDescent="0.25">
      <c r="A21" s="47">
        <v>6</v>
      </c>
      <c r="B21" s="51" t="str">
        <v>No Game</v>
      </c>
      <c r="C21" s="200">
        <v>0</v>
      </c>
      <c r="D21" s="47">
        <v>0</v>
      </c>
      <c r="E21" s="47">
        <v>0</v>
      </c>
      <c r="F21" s="47">
        <v>0</v>
      </c>
      <c r="G21" s="47">
        <v>0</v>
      </c>
      <c r="H21" s="47">
        <v>0</v>
      </c>
      <c r="I21" s="47">
        <v>0</v>
      </c>
      <c r="J21" s="173">
        <v>0</v>
      </c>
      <c r="K21" s="44">
        <v>0</v>
      </c>
      <c r="L21" s="173">
        <v>0</v>
      </c>
      <c r="M21" s="124">
        <v>0</v>
      </c>
      <c r="N21" s="173">
        <v>0</v>
      </c>
      <c r="O21" s="47">
        <v>0</v>
      </c>
      <c r="P21" s="47">
        <v>0</v>
      </c>
      <c r="Q21" s="205">
        <v>0</v>
      </c>
      <c r="R21" s="45"/>
      <c r="S21" s="48"/>
      <c r="T21" s="11"/>
    </row>
    <row r="22" spans="1:20" ht="20.149999999999999" customHeight="1" x14ac:dyDescent="0.25">
      <c r="A22" s="47">
        <v>7</v>
      </c>
      <c r="B22" s="51" t="str">
        <v>NWCA Darts</v>
      </c>
      <c r="C22" s="200">
        <v>0</v>
      </c>
      <c r="D22" s="47">
        <v>0</v>
      </c>
      <c r="E22" s="47">
        <v>0</v>
      </c>
      <c r="F22" s="47">
        <v>0</v>
      </c>
      <c r="G22" s="47">
        <v>0</v>
      </c>
      <c r="H22" s="47">
        <v>0</v>
      </c>
      <c r="I22" s="47">
        <v>0</v>
      </c>
      <c r="J22" s="173">
        <v>0</v>
      </c>
      <c r="K22" s="44">
        <v>0</v>
      </c>
      <c r="L22" s="173">
        <v>0</v>
      </c>
      <c r="M22" s="124">
        <v>0</v>
      </c>
      <c r="N22" s="173">
        <v>0</v>
      </c>
      <c r="O22" s="47">
        <v>0</v>
      </c>
      <c r="P22" s="47">
        <v>0</v>
      </c>
      <c r="Q22" s="205">
        <v>0</v>
      </c>
      <c r="R22" s="57"/>
      <c r="S22" s="48"/>
      <c r="T22" s="11"/>
    </row>
    <row r="23" spans="1:20" ht="20.149999999999999" customHeight="1" x14ac:dyDescent="0.25">
      <c r="A23" s="47">
        <v>8</v>
      </c>
      <c r="B23" s="51" t="str">
        <v>The Acre</v>
      </c>
      <c r="C23" s="200">
        <v>0</v>
      </c>
      <c r="D23" s="47">
        <v>0</v>
      </c>
      <c r="E23" s="47">
        <v>0</v>
      </c>
      <c r="F23" s="47">
        <v>0</v>
      </c>
      <c r="G23" s="47">
        <v>0</v>
      </c>
      <c r="H23" s="47">
        <v>0</v>
      </c>
      <c r="I23" s="47">
        <v>0</v>
      </c>
      <c r="J23" s="173">
        <v>0</v>
      </c>
      <c r="K23" s="44">
        <v>0</v>
      </c>
      <c r="L23" s="173">
        <v>0</v>
      </c>
      <c r="M23" s="124">
        <v>0</v>
      </c>
      <c r="N23" s="173">
        <v>0</v>
      </c>
      <c r="O23" s="47">
        <v>0</v>
      </c>
      <c r="P23" s="47">
        <v>0</v>
      </c>
      <c r="Q23" s="205">
        <v>0</v>
      </c>
      <c r="R23" s="45"/>
      <c r="S23" s="45"/>
      <c r="T23" s="11"/>
    </row>
    <row r="24" spans="1:20" ht="20.149999999999999" customHeight="1" x14ac:dyDescent="0.25">
      <c r="A24" s="48"/>
      <c r="B24" s="45"/>
      <c r="C24" s="100">
        <f t="shared" ref="C24:L24" si="2">SUM(C16:C23)</f>
        <v>4</v>
      </c>
      <c r="D24" s="100">
        <f t="shared" si="2"/>
        <v>2</v>
      </c>
      <c r="E24" s="100">
        <f t="shared" si="2"/>
        <v>0</v>
      </c>
      <c r="F24" s="100">
        <f t="shared" si="2"/>
        <v>2</v>
      </c>
      <c r="G24" s="100">
        <f t="shared" si="2"/>
        <v>24</v>
      </c>
      <c r="H24" s="100">
        <f t="shared" si="2"/>
        <v>24</v>
      </c>
      <c r="I24" s="100">
        <f t="shared" si="2"/>
        <v>0</v>
      </c>
      <c r="J24" s="100">
        <f t="shared" si="2"/>
        <v>0</v>
      </c>
      <c r="K24" s="100">
        <f t="shared" si="2"/>
        <v>24</v>
      </c>
      <c r="L24" s="100">
        <f t="shared" si="2"/>
        <v>34</v>
      </c>
      <c r="M24" s="100"/>
      <c r="N24" s="100">
        <f>SUM(N16:N23)</f>
        <v>0</v>
      </c>
      <c r="O24" s="48"/>
      <c r="P24" s="48"/>
      <c r="Q24" s="11"/>
      <c r="R24" s="11"/>
      <c r="S24" s="46"/>
      <c r="T24" s="11"/>
    </row>
    <row r="26" spans="1:20" x14ac:dyDescent="0.25">
      <c r="A26" s="11"/>
      <c r="B26" s="11"/>
      <c r="C26" s="11"/>
      <c r="D26" s="11"/>
      <c r="E26" s="11"/>
      <c r="F26" s="11"/>
      <c r="G26" s="11"/>
      <c r="H26" s="11"/>
      <c r="I26" s="11"/>
      <c r="J26" s="11"/>
      <c r="K26" s="11"/>
      <c r="L26" s="11"/>
      <c r="M26" s="11"/>
      <c r="N26" s="11"/>
      <c r="O26" s="11"/>
      <c r="P26" s="11"/>
      <c r="Q26" s="11"/>
      <c r="R26" s="11"/>
      <c r="S26" s="46"/>
      <c r="T26" s="11"/>
    </row>
  </sheetData>
  <sortState xmlns:xlrd2="http://schemas.microsoft.com/office/spreadsheetml/2017/richdata2" ref="B16:P23">
    <sortCondition descending="1" ref="K16:K23"/>
  </sortState>
  <mergeCells count="2">
    <mergeCell ref="A1:P1"/>
    <mergeCell ref="A2:P2"/>
  </mergeCells>
  <phoneticPr fontId="0" type="noConversion"/>
  <printOptions horizontalCentered="1"/>
  <pageMargins left="0" right="0" top="0" bottom="0" header="0" footer="0"/>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I346"/>
  <sheetViews>
    <sheetView zoomScale="90" zoomScaleNormal="90" workbookViewId="0">
      <pane ySplit="4" topLeftCell="A5" activePane="bottomLeft" state="frozen"/>
      <selection pane="bottomLeft" activeCell="A5" sqref="A5"/>
    </sheetView>
  </sheetViews>
  <sheetFormatPr defaultRowHeight="12.5" x14ac:dyDescent="0.25"/>
  <cols>
    <col min="1" max="1" width="2.81640625" bestFit="1" customWidth="1"/>
    <col min="2" max="2" width="36.54296875" bestFit="1" customWidth="1"/>
    <col min="3" max="3" width="28.54296875" style="11" bestFit="1" customWidth="1"/>
    <col min="4" max="4" width="8.453125" style="46" bestFit="1" customWidth="1"/>
    <col min="5" max="12" width="8.54296875" customWidth="1"/>
    <col min="13" max="13" width="8.54296875" bestFit="1" customWidth="1"/>
    <col min="14" max="14" width="11.81640625" bestFit="1" customWidth="1"/>
    <col min="15" max="15" width="8.54296875" customWidth="1"/>
    <col min="16" max="18" width="7.453125" bestFit="1" customWidth="1"/>
    <col min="19" max="21" width="5.54296875" customWidth="1"/>
    <col min="22" max="22" width="8.54296875" customWidth="1"/>
    <col min="23" max="23" width="5.54296875" customWidth="1"/>
    <col min="24" max="24" width="8.54296875" customWidth="1"/>
    <col min="25" max="25" width="5.54296875" customWidth="1"/>
    <col min="26" max="26" width="10.54296875" customWidth="1"/>
    <col min="27" max="31" width="5.54296875" customWidth="1"/>
    <col min="32" max="32" width="8.54296875" customWidth="1"/>
    <col min="33" max="33" width="5.54296875" customWidth="1"/>
    <col min="34" max="34" width="10.54296875" customWidth="1"/>
    <col min="35" max="35" width="5.54296875" customWidth="1"/>
    <col min="36" max="36" width="10.54296875" customWidth="1"/>
    <col min="37" max="37" width="5.54296875" customWidth="1"/>
  </cols>
  <sheetData>
    <row r="1" spans="1:35" ht="33" customHeight="1" x14ac:dyDescent="0.25">
      <c r="B1" s="229"/>
      <c r="C1" s="229"/>
      <c r="D1" s="229"/>
      <c r="E1" s="229"/>
      <c r="F1" s="229"/>
      <c r="G1" s="229"/>
      <c r="H1" s="229"/>
      <c r="I1" s="229"/>
      <c r="J1" s="229"/>
      <c r="K1" s="229"/>
      <c r="L1" s="229"/>
      <c r="M1" s="229"/>
      <c r="N1" s="5"/>
    </row>
    <row r="2" spans="1:35" ht="20.149999999999999" customHeight="1" x14ac:dyDescent="0.25">
      <c r="B2" s="245" t="s">
        <v>196</v>
      </c>
      <c r="C2" s="245"/>
      <c r="D2" s="245"/>
      <c r="E2" s="245"/>
      <c r="F2" s="245"/>
      <c r="G2" s="245"/>
      <c r="H2" s="245"/>
      <c r="I2" s="245"/>
      <c r="J2" s="245"/>
      <c r="K2" s="245"/>
      <c r="L2" s="245"/>
      <c r="M2" s="245"/>
      <c r="N2" s="100"/>
    </row>
    <row r="3" spans="1:35" ht="20.149999999999999" customHeight="1" x14ac:dyDescent="0.25">
      <c r="P3" s="42">
        <v>45904</v>
      </c>
      <c r="Q3" s="42">
        <v>45904</v>
      </c>
      <c r="R3" s="42"/>
    </row>
    <row r="4" spans="1:35" ht="25.4" customHeight="1" x14ac:dyDescent="0.25">
      <c r="A4" s="8"/>
      <c r="B4" s="75" t="s">
        <v>197</v>
      </c>
      <c r="C4" s="75" t="s">
        <v>198</v>
      </c>
      <c r="D4" s="75" t="s">
        <v>199</v>
      </c>
      <c r="E4" s="75" t="s">
        <v>200</v>
      </c>
      <c r="F4" s="75" t="s">
        <v>201</v>
      </c>
      <c r="G4" s="75" t="s">
        <v>50</v>
      </c>
      <c r="H4" s="75" t="s">
        <v>202</v>
      </c>
      <c r="I4" s="75" t="s">
        <v>203</v>
      </c>
      <c r="J4" s="75" t="s">
        <v>49</v>
      </c>
      <c r="K4" s="75" t="s">
        <v>204</v>
      </c>
      <c r="L4" s="75" t="s">
        <v>5</v>
      </c>
      <c r="M4" s="75" t="s">
        <v>205</v>
      </c>
      <c r="N4" s="75" t="s">
        <v>206</v>
      </c>
      <c r="O4" s="3" t="s">
        <v>207</v>
      </c>
      <c r="P4" s="3">
        <v>4</v>
      </c>
      <c r="Q4" s="48">
        <v>2</v>
      </c>
      <c r="R4" s="3">
        <v>0</v>
      </c>
      <c r="S4" s="3">
        <v>0</v>
      </c>
      <c r="T4" s="3" t="s">
        <v>208</v>
      </c>
      <c r="U4" s="3">
        <v>6</v>
      </c>
      <c r="V4" s="3" t="s">
        <v>209</v>
      </c>
      <c r="W4" s="3">
        <f>SUM((P4*16)+(Q4*16)+(R4*16)+(S4*16))+U4</f>
        <v>102</v>
      </c>
      <c r="X4" s="3" t="s">
        <v>210</v>
      </c>
      <c r="Y4" s="3">
        <f>SUM(D5:D345)</f>
        <v>102</v>
      </c>
      <c r="Z4" s="3" t="s">
        <v>204</v>
      </c>
      <c r="AA4" s="3">
        <f>SUM(P4*12)</f>
        <v>48</v>
      </c>
      <c r="AB4" s="3">
        <f>SUM(Q4*12)</f>
        <v>24</v>
      </c>
      <c r="AC4" s="3">
        <f>SUM(R4*12)</f>
        <v>0</v>
      </c>
      <c r="AD4" s="3">
        <f>SUM(S4*12)</f>
        <v>0</v>
      </c>
      <c r="AE4" s="3">
        <f>SUM(AA4:AD4)+(AI4*-4)</f>
        <v>72</v>
      </c>
      <c r="AF4" s="3" t="s">
        <v>210</v>
      </c>
      <c r="AG4" s="3">
        <f>SUM(K5:K345)</f>
        <v>72</v>
      </c>
      <c r="AH4" s="3" t="s">
        <v>211</v>
      </c>
      <c r="AI4" s="3">
        <v>0</v>
      </c>
    </row>
    <row r="5" spans="1:35" ht="12.75" customHeight="1" x14ac:dyDescent="0.25">
      <c r="A5" s="8">
        <v>1</v>
      </c>
      <c r="B5" s="91" t="s">
        <v>212</v>
      </c>
      <c r="C5" s="12" t="str">
        <f>Data!B2</f>
        <v>Burnham RBL</v>
      </c>
      <c r="D5" s="47">
        <v>0</v>
      </c>
      <c r="E5" s="2">
        <v>0</v>
      </c>
      <c r="F5" s="2">
        <v>0</v>
      </c>
      <c r="G5" s="2">
        <v>0</v>
      </c>
      <c r="H5" s="2">
        <f t="shared" ref="H5" si="0">SUM(E5:G5)</f>
        <v>0</v>
      </c>
      <c r="I5" s="2">
        <v>0</v>
      </c>
      <c r="J5" s="2">
        <v>0</v>
      </c>
      <c r="K5" s="2">
        <v>0</v>
      </c>
      <c r="L5" s="2">
        <v>0</v>
      </c>
      <c r="M5" s="1" t="s">
        <v>39</v>
      </c>
      <c r="N5" s="1" t="s">
        <v>158</v>
      </c>
    </row>
    <row r="6" spans="1:35" ht="12.75" customHeight="1" x14ac:dyDescent="0.25">
      <c r="A6" s="8">
        <v>1</v>
      </c>
      <c r="B6" s="91" t="s">
        <v>213</v>
      </c>
      <c r="C6" s="12" t="str">
        <f t="shared" ref="C6:C25" si="1">C5</f>
        <v>Burnham RBL</v>
      </c>
      <c r="D6" s="47">
        <v>0</v>
      </c>
      <c r="E6" s="2">
        <v>0</v>
      </c>
      <c r="F6" s="2">
        <v>0</v>
      </c>
      <c r="G6" s="2">
        <v>0</v>
      </c>
      <c r="H6" s="2">
        <f t="shared" ref="H6:H98" si="2">SUM(E6:G6)</f>
        <v>0</v>
      </c>
      <c r="I6" s="2">
        <v>0</v>
      </c>
      <c r="J6" s="2">
        <v>0</v>
      </c>
      <c r="K6" s="2">
        <v>0</v>
      </c>
      <c r="L6" s="2">
        <v>0</v>
      </c>
      <c r="M6" s="1" t="s">
        <v>39</v>
      </c>
      <c r="N6" s="1" t="s">
        <v>158</v>
      </c>
      <c r="U6" t="s">
        <v>214</v>
      </c>
    </row>
    <row r="7" spans="1:35" ht="12.75" customHeight="1" x14ac:dyDescent="0.25">
      <c r="A7" s="8">
        <v>1</v>
      </c>
      <c r="B7" s="91" t="s">
        <v>215</v>
      </c>
      <c r="C7" s="12" t="str">
        <f t="shared" si="1"/>
        <v>Burnham RBL</v>
      </c>
      <c r="D7" s="47">
        <v>0</v>
      </c>
      <c r="E7" s="2">
        <v>0</v>
      </c>
      <c r="F7" s="2">
        <v>0</v>
      </c>
      <c r="G7" s="2">
        <v>0</v>
      </c>
      <c r="H7" s="2">
        <f t="shared" si="2"/>
        <v>0</v>
      </c>
      <c r="I7" s="2">
        <v>0</v>
      </c>
      <c r="J7" s="2">
        <v>0</v>
      </c>
      <c r="K7" s="2">
        <v>0</v>
      </c>
      <c r="L7" s="2">
        <v>0</v>
      </c>
      <c r="M7" s="1" t="s">
        <v>39</v>
      </c>
      <c r="N7" s="1" t="s">
        <v>158</v>
      </c>
    </row>
    <row r="8" spans="1:35" ht="12.75" customHeight="1" x14ac:dyDescent="0.25">
      <c r="A8" s="8">
        <v>1</v>
      </c>
      <c r="B8" s="91" t="s">
        <v>216</v>
      </c>
      <c r="C8" s="12" t="str">
        <f t="shared" si="1"/>
        <v>Burnham RBL</v>
      </c>
      <c r="D8" s="47">
        <v>0</v>
      </c>
      <c r="E8" s="2">
        <v>0</v>
      </c>
      <c r="F8" s="2">
        <v>0</v>
      </c>
      <c r="G8" s="2">
        <v>0</v>
      </c>
      <c r="H8" s="2">
        <f t="shared" si="2"/>
        <v>0</v>
      </c>
      <c r="I8" s="2">
        <v>0</v>
      </c>
      <c r="J8" s="2">
        <v>0</v>
      </c>
      <c r="K8" s="2">
        <v>0</v>
      </c>
      <c r="L8" s="2">
        <v>0</v>
      </c>
      <c r="M8" s="1" t="s">
        <v>39</v>
      </c>
      <c r="N8" s="1" t="s">
        <v>158</v>
      </c>
    </row>
    <row r="9" spans="1:35" ht="12.75" customHeight="1" x14ac:dyDescent="0.25">
      <c r="A9" s="8">
        <v>1</v>
      </c>
      <c r="B9" s="96" t="s">
        <v>217</v>
      </c>
      <c r="C9" s="12" t="str">
        <f t="shared" si="1"/>
        <v>Burnham RBL</v>
      </c>
      <c r="D9" s="47">
        <v>0</v>
      </c>
      <c r="E9" s="2">
        <v>0</v>
      </c>
      <c r="F9" s="2">
        <v>0</v>
      </c>
      <c r="G9" s="2">
        <v>0</v>
      </c>
      <c r="H9" s="2">
        <f t="shared" si="2"/>
        <v>0</v>
      </c>
      <c r="I9" s="2">
        <v>0</v>
      </c>
      <c r="J9" s="2">
        <v>0</v>
      </c>
      <c r="K9" s="2">
        <v>0</v>
      </c>
      <c r="L9" s="2">
        <v>0</v>
      </c>
      <c r="M9" s="1" t="s">
        <v>39</v>
      </c>
      <c r="N9" s="1" t="s">
        <v>158</v>
      </c>
    </row>
    <row r="10" spans="1:35" ht="12.75" customHeight="1" x14ac:dyDescent="0.25">
      <c r="A10" s="8">
        <v>1</v>
      </c>
      <c r="B10" s="91" t="s">
        <v>218</v>
      </c>
      <c r="C10" s="12" t="str">
        <f t="shared" si="1"/>
        <v>Burnham RBL</v>
      </c>
      <c r="D10" s="47">
        <v>0</v>
      </c>
      <c r="E10" s="2">
        <v>0</v>
      </c>
      <c r="F10" s="2">
        <v>0</v>
      </c>
      <c r="G10" s="2">
        <v>0</v>
      </c>
      <c r="H10" s="2">
        <f t="shared" si="2"/>
        <v>0</v>
      </c>
      <c r="I10" s="2">
        <v>0</v>
      </c>
      <c r="J10" s="2">
        <v>0</v>
      </c>
      <c r="K10" s="2">
        <v>0</v>
      </c>
      <c r="L10" s="2">
        <v>0</v>
      </c>
      <c r="M10" s="1" t="s">
        <v>39</v>
      </c>
      <c r="N10" s="1" t="s">
        <v>158</v>
      </c>
    </row>
    <row r="11" spans="1:35" ht="12.75" customHeight="1" x14ac:dyDescent="0.25">
      <c r="A11" s="8">
        <v>1</v>
      </c>
      <c r="B11" s="91" t="s">
        <v>219</v>
      </c>
      <c r="C11" s="12" t="str">
        <f t="shared" si="1"/>
        <v>Burnham RBL</v>
      </c>
      <c r="D11" s="47">
        <v>1</v>
      </c>
      <c r="E11" s="2">
        <v>1</v>
      </c>
      <c r="F11" s="2">
        <v>0</v>
      </c>
      <c r="G11" s="2">
        <v>0</v>
      </c>
      <c r="H11" s="2">
        <f t="shared" si="2"/>
        <v>1</v>
      </c>
      <c r="I11" s="2">
        <v>0</v>
      </c>
      <c r="J11" s="2">
        <v>0</v>
      </c>
      <c r="K11" s="2">
        <v>0</v>
      </c>
      <c r="L11" s="2">
        <v>1</v>
      </c>
      <c r="M11" s="1" t="s">
        <v>39</v>
      </c>
      <c r="N11" s="1" t="s">
        <v>158</v>
      </c>
    </row>
    <row r="12" spans="1:35" ht="12.75" customHeight="1" x14ac:dyDescent="0.25">
      <c r="A12" s="8">
        <f>A11</f>
        <v>1</v>
      </c>
      <c r="B12" s="91" t="s">
        <v>220</v>
      </c>
      <c r="C12" s="12" t="str">
        <f t="shared" si="1"/>
        <v>Burnham RBL</v>
      </c>
      <c r="D12" s="47">
        <v>1</v>
      </c>
      <c r="E12" s="2">
        <v>2</v>
      </c>
      <c r="F12" s="2">
        <v>0</v>
      </c>
      <c r="G12" s="2">
        <v>0</v>
      </c>
      <c r="H12" s="2">
        <f t="shared" ref="H12:H17" si="3">SUM(E12:G12)</f>
        <v>2</v>
      </c>
      <c r="I12" s="2">
        <v>40</v>
      </c>
      <c r="J12" s="2">
        <v>0</v>
      </c>
      <c r="K12" s="2">
        <v>1</v>
      </c>
      <c r="L12" s="2">
        <v>2</v>
      </c>
      <c r="M12" s="1" t="s">
        <v>39</v>
      </c>
      <c r="N12" s="1" t="s">
        <v>158</v>
      </c>
    </row>
    <row r="13" spans="1:35" ht="12.75" customHeight="1" x14ac:dyDescent="0.25">
      <c r="A13" s="8">
        <f t="shared" ref="A13:A17" si="4">A12</f>
        <v>1</v>
      </c>
      <c r="B13" s="91" t="s">
        <v>221</v>
      </c>
      <c r="C13" s="12" t="str">
        <f t="shared" si="1"/>
        <v>Burnham RBL</v>
      </c>
      <c r="D13" s="47">
        <v>1</v>
      </c>
      <c r="E13" s="2">
        <v>0</v>
      </c>
      <c r="F13" s="2">
        <v>3</v>
      </c>
      <c r="G13" s="2">
        <v>0</v>
      </c>
      <c r="H13" s="2">
        <f t="shared" si="3"/>
        <v>3</v>
      </c>
      <c r="I13" s="2">
        <v>86</v>
      </c>
      <c r="J13" s="2">
        <v>0</v>
      </c>
      <c r="K13" s="2">
        <v>2</v>
      </c>
      <c r="L13" s="2">
        <v>3</v>
      </c>
      <c r="M13" s="1" t="s">
        <v>39</v>
      </c>
      <c r="N13" s="1" t="s">
        <v>158</v>
      </c>
    </row>
    <row r="14" spans="1:35" ht="12.75" customHeight="1" x14ac:dyDescent="0.25">
      <c r="A14" s="8">
        <f t="shared" si="4"/>
        <v>1</v>
      </c>
      <c r="B14" s="91" t="s">
        <v>222</v>
      </c>
      <c r="C14" s="12" t="str">
        <f t="shared" si="1"/>
        <v>Burnham RBL</v>
      </c>
      <c r="D14" s="47">
        <v>1</v>
      </c>
      <c r="E14" s="2">
        <v>2</v>
      </c>
      <c r="F14" s="2">
        <v>0</v>
      </c>
      <c r="G14" s="2">
        <v>0</v>
      </c>
      <c r="H14" s="2">
        <f t="shared" si="3"/>
        <v>2</v>
      </c>
      <c r="I14" s="2">
        <v>32</v>
      </c>
      <c r="J14" s="2">
        <v>0</v>
      </c>
      <c r="K14" s="2">
        <v>1</v>
      </c>
      <c r="L14" s="2">
        <v>2</v>
      </c>
      <c r="M14" s="1" t="s">
        <v>39</v>
      </c>
      <c r="N14" s="1" t="s">
        <v>158</v>
      </c>
    </row>
    <row r="15" spans="1:35" ht="12.75" customHeight="1" x14ac:dyDescent="0.25">
      <c r="A15" s="8">
        <f t="shared" si="4"/>
        <v>1</v>
      </c>
      <c r="B15" s="91" t="s">
        <v>223</v>
      </c>
      <c r="C15" s="12" t="str">
        <f t="shared" si="1"/>
        <v>Burnham RBL</v>
      </c>
      <c r="D15" s="47">
        <v>0</v>
      </c>
      <c r="E15" s="2">
        <v>0</v>
      </c>
      <c r="F15" s="2">
        <v>0</v>
      </c>
      <c r="G15" s="2">
        <v>0</v>
      </c>
      <c r="H15" s="2">
        <f t="shared" si="3"/>
        <v>0</v>
      </c>
      <c r="I15" s="2">
        <v>0</v>
      </c>
      <c r="J15" s="2">
        <v>0</v>
      </c>
      <c r="K15" s="2">
        <v>0</v>
      </c>
      <c r="L15" s="2">
        <v>0</v>
      </c>
      <c r="M15" s="1" t="s">
        <v>39</v>
      </c>
      <c r="N15" s="1" t="s">
        <v>158</v>
      </c>
    </row>
    <row r="16" spans="1:35" ht="12.75" customHeight="1" x14ac:dyDescent="0.25">
      <c r="A16" s="8">
        <f t="shared" si="4"/>
        <v>1</v>
      </c>
      <c r="B16" s="91" t="s">
        <v>224</v>
      </c>
      <c r="C16" s="12" t="str">
        <f t="shared" si="1"/>
        <v>Burnham RBL</v>
      </c>
      <c r="D16" s="47">
        <v>1</v>
      </c>
      <c r="E16" s="2">
        <v>2</v>
      </c>
      <c r="F16" s="2">
        <v>1</v>
      </c>
      <c r="G16" s="2">
        <v>0</v>
      </c>
      <c r="H16" s="2">
        <f t="shared" si="3"/>
        <v>3</v>
      </c>
      <c r="I16" s="2">
        <v>54</v>
      </c>
      <c r="J16" s="2">
        <v>0</v>
      </c>
      <c r="K16" s="2">
        <v>1</v>
      </c>
      <c r="L16" s="2">
        <v>3</v>
      </c>
      <c r="M16" s="1" t="s">
        <v>39</v>
      </c>
      <c r="N16" s="1" t="s">
        <v>158</v>
      </c>
    </row>
    <row r="17" spans="1:14" ht="12.75" customHeight="1" x14ac:dyDescent="0.25">
      <c r="A17" s="8">
        <f t="shared" si="4"/>
        <v>1</v>
      </c>
      <c r="B17" s="91" t="s">
        <v>225</v>
      </c>
      <c r="C17" s="12" t="str">
        <f t="shared" si="1"/>
        <v>Burnham RBL</v>
      </c>
      <c r="D17" s="47">
        <v>1</v>
      </c>
      <c r="E17" s="2">
        <v>4</v>
      </c>
      <c r="F17" s="2">
        <v>1</v>
      </c>
      <c r="G17" s="2">
        <v>0</v>
      </c>
      <c r="H17" s="2">
        <f t="shared" si="3"/>
        <v>5</v>
      </c>
      <c r="I17" s="2">
        <v>60</v>
      </c>
      <c r="J17" s="2">
        <v>0</v>
      </c>
      <c r="K17" s="2">
        <v>1</v>
      </c>
      <c r="L17" s="2">
        <v>5</v>
      </c>
      <c r="M17" s="1" t="s">
        <v>39</v>
      </c>
      <c r="N17" s="1" t="s">
        <v>158</v>
      </c>
    </row>
    <row r="18" spans="1:14" ht="12.75" customHeight="1" x14ac:dyDescent="0.25">
      <c r="A18" s="8">
        <v>1</v>
      </c>
      <c r="B18" s="91" t="s">
        <v>226</v>
      </c>
      <c r="C18" s="12" t="str">
        <f>C11</f>
        <v>Burnham RBL</v>
      </c>
      <c r="D18" s="47">
        <v>1</v>
      </c>
      <c r="E18" s="2">
        <v>0</v>
      </c>
      <c r="F18" s="2">
        <v>2</v>
      </c>
      <c r="G18" s="2">
        <v>0</v>
      </c>
      <c r="H18" s="2">
        <f t="shared" si="2"/>
        <v>2</v>
      </c>
      <c r="I18" s="2">
        <v>50</v>
      </c>
      <c r="J18" s="2">
        <v>0</v>
      </c>
      <c r="K18" s="2">
        <v>1</v>
      </c>
      <c r="L18" s="2">
        <v>2</v>
      </c>
      <c r="M18" s="1" t="s">
        <v>39</v>
      </c>
      <c r="N18" s="1" t="s">
        <v>158</v>
      </c>
    </row>
    <row r="19" spans="1:14" ht="12.75" customHeight="1" x14ac:dyDescent="0.25">
      <c r="A19" s="8">
        <v>1</v>
      </c>
      <c r="B19" s="91" t="s">
        <v>227</v>
      </c>
      <c r="C19" s="12" t="str">
        <f t="shared" si="1"/>
        <v>Burnham RBL</v>
      </c>
      <c r="D19" s="47">
        <v>0</v>
      </c>
      <c r="E19" s="2">
        <v>0</v>
      </c>
      <c r="F19" s="2">
        <v>0</v>
      </c>
      <c r="G19" s="2">
        <v>0</v>
      </c>
      <c r="H19" s="2">
        <f t="shared" si="2"/>
        <v>0</v>
      </c>
      <c r="I19" s="2">
        <v>0</v>
      </c>
      <c r="J19" s="2">
        <v>0</v>
      </c>
      <c r="K19" s="2">
        <v>0</v>
      </c>
      <c r="L19" s="2">
        <v>0</v>
      </c>
      <c r="M19" s="1" t="s">
        <v>39</v>
      </c>
      <c r="N19" s="1" t="s">
        <v>158</v>
      </c>
    </row>
    <row r="20" spans="1:14" ht="12.75" customHeight="1" x14ac:dyDescent="0.25">
      <c r="A20" s="8">
        <v>1</v>
      </c>
      <c r="B20" s="91" t="s">
        <v>228</v>
      </c>
      <c r="C20" s="12" t="str">
        <f t="shared" si="1"/>
        <v>Burnham RBL</v>
      </c>
      <c r="D20" s="47">
        <v>1</v>
      </c>
      <c r="E20" s="2">
        <v>2</v>
      </c>
      <c r="F20" s="2">
        <v>0</v>
      </c>
      <c r="G20" s="2">
        <v>0</v>
      </c>
      <c r="H20" s="2">
        <f t="shared" si="2"/>
        <v>2</v>
      </c>
      <c r="I20" s="2">
        <v>0</v>
      </c>
      <c r="J20" s="2">
        <v>0</v>
      </c>
      <c r="K20" s="2">
        <v>0</v>
      </c>
      <c r="L20" s="2">
        <v>2</v>
      </c>
      <c r="M20" s="1" t="s">
        <v>39</v>
      </c>
      <c r="N20" s="1" t="s">
        <v>158</v>
      </c>
    </row>
    <row r="21" spans="1:14" ht="12.75" customHeight="1" x14ac:dyDescent="0.25">
      <c r="A21" s="8">
        <v>1</v>
      </c>
      <c r="B21" s="91" t="s">
        <v>229</v>
      </c>
      <c r="C21" s="12" t="str">
        <f t="shared" si="1"/>
        <v>Burnham RBL</v>
      </c>
      <c r="D21" s="47">
        <v>1</v>
      </c>
      <c r="E21" s="2">
        <v>7</v>
      </c>
      <c r="F21" s="2">
        <v>0</v>
      </c>
      <c r="G21" s="2">
        <v>0</v>
      </c>
      <c r="H21" s="2">
        <f t="shared" si="2"/>
        <v>7</v>
      </c>
      <c r="I21" s="2">
        <v>40</v>
      </c>
      <c r="J21" s="2">
        <v>0</v>
      </c>
      <c r="K21" s="2">
        <v>2</v>
      </c>
      <c r="L21" s="2">
        <v>7</v>
      </c>
      <c r="M21" s="1" t="s">
        <v>39</v>
      </c>
      <c r="N21" s="1" t="s">
        <v>158</v>
      </c>
    </row>
    <row r="22" spans="1:14" ht="12.75" customHeight="1" x14ac:dyDescent="0.25">
      <c r="A22" s="8">
        <v>1</v>
      </c>
      <c r="B22" s="91"/>
      <c r="C22" s="12" t="str">
        <f t="shared" si="1"/>
        <v>Burnham RBL</v>
      </c>
      <c r="D22" s="47">
        <v>0</v>
      </c>
      <c r="E22" s="2">
        <v>0</v>
      </c>
      <c r="F22" s="2">
        <v>0</v>
      </c>
      <c r="G22" s="2">
        <v>0</v>
      </c>
      <c r="H22" s="2">
        <f t="shared" si="2"/>
        <v>0</v>
      </c>
      <c r="I22" s="2">
        <v>0</v>
      </c>
      <c r="J22" s="2">
        <v>0</v>
      </c>
      <c r="K22" s="2">
        <v>0</v>
      </c>
      <c r="L22" s="2">
        <v>0</v>
      </c>
      <c r="M22" s="1" t="s">
        <v>39</v>
      </c>
      <c r="N22" s="1" t="s">
        <v>158</v>
      </c>
    </row>
    <row r="23" spans="1:14" ht="12.75" customHeight="1" x14ac:dyDescent="0.25">
      <c r="A23" s="8">
        <v>1</v>
      </c>
      <c r="B23" s="91"/>
      <c r="C23" s="12" t="str">
        <f t="shared" si="1"/>
        <v>Burnham RBL</v>
      </c>
      <c r="D23" s="47">
        <v>0</v>
      </c>
      <c r="E23" s="2">
        <v>0</v>
      </c>
      <c r="F23" s="2">
        <v>0</v>
      </c>
      <c r="G23" s="2">
        <v>0</v>
      </c>
      <c r="H23" s="2">
        <f t="shared" si="2"/>
        <v>0</v>
      </c>
      <c r="I23" s="2">
        <v>0</v>
      </c>
      <c r="J23" s="2">
        <v>0</v>
      </c>
      <c r="K23" s="2">
        <v>0</v>
      </c>
      <c r="L23" s="2">
        <v>0</v>
      </c>
      <c r="M23" s="1" t="s">
        <v>39</v>
      </c>
      <c r="N23" s="1" t="s">
        <v>158</v>
      </c>
    </row>
    <row r="24" spans="1:14" ht="12.75" customHeight="1" x14ac:dyDescent="0.25">
      <c r="A24" s="8">
        <v>1</v>
      </c>
      <c r="B24" s="91"/>
      <c r="C24" s="12" t="str">
        <f t="shared" si="1"/>
        <v>Burnham RBL</v>
      </c>
      <c r="D24" s="47">
        <v>0</v>
      </c>
      <c r="E24" s="2">
        <v>0</v>
      </c>
      <c r="F24" s="2">
        <v>0</v>
      </c>
      <c r="G24" s="2">
        <v>0</v>
      </c>
      <c r="H24" s="2">
        <f t="shared" si="2"/>
        <v>0</v>
      </c>
      <c r="I24" s="2">
        <v>0</v>
      </c>
      <c r="J24" s="2">
        <v>0</v>
      </c>
      <c r="K24" s="2">
        <v>0</v>
      </c>
      <c r="L24" s="2">
        <v>0</v>
      </c>
      <c r="M24" s="1" t="s">
        <v>39</v>
      </c>
      <c r="N24" s="1" t="s">
        <v>158</v>
      </c>
    </row>
    <row r="25" spans="1:14" ht="12.75" customHeight="1" x14ac:dyDescent="0.25">
      <c r="A25" s="8">
        <v>1</v>
      </c>
      <c r="B25" s="91"/>
      <c r="C25" s="12" t="str">
        <f t="shared" si="1"/>
        <v>Burnham RBL</v>
      </c>
      <c r="D25" s="47">
        <v>0</v>
      </c>
      <c r="E25" s="2">
        <v>0</v>
      </c>
      <c r="F25" s="2">
        <v>0</v>
      </c>
      <c r="G25" s="2">
        <v>0</v>
      </c>
      <c r="H25" s="2">
        <f t="shared" si="2"/>
        <v>0</v>
      </c>
      <c r="I25" s="2">
        <v>0</v>
      </c>
      <c r="J25" s="2">
        <v>0</v>
      </c>
      <c r="K25" s="2">
        <v>0</v>
      </c>
      <c r="L25" s="2">
        <v>0</v>
      </c>
      <c r="M25" s="1" t="s">
        <v>39</v>
      </c>
      <c r="N25" s="1" t="s">
        <v>158</v>
      </c>
    </row>
    <row r="26" spans="1:14" ht="12.75" customHeight="1" x14ac:dyDescent="0.25">
      <c r="A26" s="8">
        <v>2</v>
      </c>
      <c r="B26" s="91" t="s">
        <v>212</v>
      </c>
      <c r="C26" s="12" t="str">
        <f>Data!B3</f>
        <v>Chalvey Dukes</v>
      </c>
      <c r="D26" s="47">
        <v>0</v>
      </c>
      <c r="E26" s="2">
        <v>0</v>
      </c>
      <c r="F26" s="2">
        <v>0</v>
      </c>
      <c r="G26" s="2">
        <v>0</v>
      </c>
      <c r="H26" s="2">
        <f t="shared" si="2"/>
        <v>0</v>
      </c>
      <c r="I26" s="2">
        <v>0</v>
      </c>
      <c r="J26" s="2">
        <v>0</v>
      </c>
      <c r="K26" s="2">
        <v>0</v>
      </c>
      <c r="L26" s="2">
        <v>0</v>
      </c>
      <c r="M26" s="1" t="s">
        <v>39</v>
      </c>
      <c r="N26" s="1" t="s">
        <v>158</v>
      </c>
    </row>
    <row r="27" spans="1:14" ht="12.75" customHeight="1" x14ac:dyDescent="0.25">
      <c r="A27" s="8">
        <v>2</v>
      </c>
      <c r="B27" s="91" t="s">
        <v>213</v>
      </c>
      <c r="C27" s="12" t="str">
        <f t="shared" ref="C27:C46" si="5">C26</f>
        <v>Chalvey Dukes</v>
      </c>
      <c r="D27" s="47">
        <v>0</v>
      </c>
      <c r="E27" s="2">
        <v>0</v>
      </c>
      <c r="F27" s="2">
        <v>0</v>
      </c>
      <c r="G27" s="2">
        <v>0</v>
      </c>
      <c r="H27" s="2">
        <f t="shared" si="2"/>
        <v>0</v>
      </c>
      <c r="I27" s="2">
        <v>0</v>
      </c>
      <c r="J27" s="2">
        <v>0</v>
      </c>
      <c r="K27" s="2">
        <v>0</v>
      </c>
      <c r="L27" s="2">
        <v>0</v>
      </c>
      <c r="M27" s="1" t="s">
        <v>39</v>
      </c>
      <c r="N27" s="1" t="s">
        <v>158</v>
      </c>
    </row>
    <row r="28" spans="1:14" ht="12.75" customHeight="1" x14ac:dyDescent="0.25">
      <c r="A28" s="8">
        <v>2</v>
      </c>
      <c r="B28" s="91" t="s">
        <v>215</v>
      </c>
      <c r="C28" s="12" t="str">
        <f t="shared" si="5"/>
        <v>Chalvey Dukes</v>
      </c>
      <c r="D28" s="47">
        <v>0</v>
      </c>
      <c r="E28" s="2">
        <v>0</v>
      </c>
      <c r="F28" s="2">
        <v>0</v>
      </c>
      <c r="G28" s="2">
        <v>0</v>
      </c>
      <c r="H28" s="2">
        <f t="shared" si="2"/>
        <v>0</v>
      </c>
      <c r="I28" s="2">
        <v>0</v>
      </c>
      <c r="J28" s="2">
        <v>0</v>
      </c>
      <c r="K28" s="2">
        <v>0</v>
      </c>
      <c r="L28" s="2">
        <v>0</v>
      </c>
      <c r="M28" s="1" t="s">
        <v>39</v>
      </c>
      <c r="N28" s="1" t="s">
        <v>158</v>
      </c>
    </row>
    <row r="29" spans="1:14" ht="12.75" customHeight="1" x14ac:dyDescent="0.25">
      <c r="A29" s="8">
        <v>2</v>
      </c>
      <c r="B29" s="91" t="s">
        <v>216</v>
      </c>
      <c r="C29" s="12" t="str">
        <f t="shared" si="5"/>
        <v>Chalvey Dukes</v>
      </c>
      <c r="D29" s="47">
        <v>0</v>
      </c>
      <c r="E29" s="2">
        <v>0</v>
      </c>
      <c r="F29" s="2">
        <v>0</v>
      </c>
      <c r="G29" s="2">
        <v>0</v>
      </c>
      <c r="H29" s="2">
        <f t="shared" si="2"/>
        <v>0</v>
      </c>
      <c r="I29" s="2">
        <v>0</v>
      </c>
      <c r="J29" s="2">
        <v>0</v>
      </c>
      <c r="K29" s="2">
        <v>0</v>
      </c>
      <c r="L29" s="2">
        <v>0</v>
      </c>
      <c r="M29" s="1" t="s">
        <v>39</v>
      </c>
      <c r="N29" s="1" t="s">
        <v>158</v>
      </c>
    </row>
    <row r="30" spans="1:14" ht="12.75" customHeight="1" x14ac:dyDescent="0.25">
      <c r="A30" s="8">
        <v>2</v>
      </c>
      <c r="B30" s="96" t="s">
        <v>217</v>
      </c>
      <c r="C30" s="12" t="str">
        <f t="shared" si="5"/>
        <v>Chalvey Dukes</v>
      </c>
      <c r="D30" s="47">
        <v>0</v>
      </c>
      <c r="E30" s="2">
        <v>0</v>
      </c>
      <c r="F30" s="2">
        <v>0</v>
      </c>
      <c r="G30" s="2">
        <v>0</v>
      </c>
      <c r="H30" s="2">
        <f t="shared" si="2"/>
        <v>0</v>
      </c>
      <c r="I30" s="2">
        <v>0</v>
      </c>
      <c r="J30" s="2">
        <v>0</v>
      </c>
      <c r="K30" s="2">
        <v>0</v>
      </c>
      <c r="L30" s="2">
        <v>0</v>
      </c>
      <c r="M30" s="1" t="s">
        <v>39</v>
      </c>
      <c r="N30" s="1" t="s">
        <v>158</v>
      </c>
    </row>
    <row r="31" spans="1:14" ht="12.75" customHeight="1" x14ac:dyDescent="0.25">
      <c r="A31" s="8">
        <v>2</v>
      </c>
      <c r="B31" s="91" t="s">
        <v>230</v>
      </c>
      <c r="C31" s="12" t="str">
        <f t="shared" si="5"/>
        <v>Chalvey Dukes</v>
      </c>
      <c r="D31" s="47">
        <v>1</v>
      </c>
      <c r="E31" s="2">
        <v>0</v>
      </c>
      <c r="F31" s="2">
        <v>2</v>
      </c>
      <c r="G31" s="2">
        <v>0</v>
      </c>
      <c r="H31" s="2">
        <f t="shared" si="2"/>
        <v>2</v>
      </c>
      <c r="I31" s="2">
        <v>40</v>
      </c>
      <c r="J31" s="2">
        <v>0</v>
      </c>
      <c r="K31" s="2">
        <v>2</v>
      </c>
      <c r="L31" s="2">
        <v>2</v>
      </c>
      <c r="M31" s="1" t="s">
        <v>39</v>
      </c>
      <c r="N31" s="1" t="s">
        <v>158</v>
      </c>
    </row>
    <row r="32" spans="1:14" ht="12.75" customHeight="1" x14ac:dyDescent="0.25">
      <c r="A32" s="8">
        <f>A31</f>
        <v>2</v>
      </c>
      <c r="B32" s="91" t="s">
        <v>231</v>
      </c>
      <c r="C32" s="12" t="str">
        <f t="shared" si="5"/>
        <v>Chalvey Dukes</v>
      </c>
      <c r="D32" s="47">
        <v>0</v>
      </c>
      <c r="E32" s="2">
        <v>0</v>
      </c>
      <c r="F32" s="2">
        <v>0</v>
      </c>
      <c r="G32" s="2">
        <v>0</v>
      </c>
      <c r="H32" s="2">
        <f t="shared" ref="H32:H37" si="6">SUM(E32:G32)</f>
        <v>0</v>
      </c>
      <c r="I32" s="2">
        <v>0</v>
      </c>
      <c r="J32" s="2">
        <v>0</v>
      </c>
      <c r="K32" s="2">
        <v>0</v>
      </c>
      <c r="L32" s="2">
        <v>0</v>
      </c>
      <c r="M32" s="1" t="s">
        <v>39</v>
      </c>
      <c r="N32" s="1" t="s">
        <v>158</v>
      </c>
    </row>
    <row r="33" spans="1:14" ht="12.75" customHeight="1" x14ac:dyDescent="0.25">
      <c r="A33" s="8">
        <f t="shared" ref="A33:A37" si="7">A32</f>
        <v>2</v>
      </c>
      <c r="B33" s="91" t="s">
        <v>232</v>
      </c>
      <c r="C33" s="12" t="str">
        <f t="shared" si="5"/>
        <v>Chalvey Dukes</v>
      </c>
      <c r="D33" s="47">
        <v>1</v>
      </c>
      <c r="E33" s="2">
        <v>2</v>
      </c>
      <c r="F33" s="2">
        <v>0</v>
      </c>
      <c r="G33" s="2">
        <v>0</v>
      </c>
      <c r="H33" s="2">
        <f t="shared" si="6"/>
        <v>2</v>
      </c>
      <c r="I33" s="2">
        <v>65</v>
      </c>
      <c r="J33" s="2">
        <v>0</v>
      </c>
      <c r="K33" s="2">
        <v>1</v>
      </c>
      <c r="L33" s="2">
        <v>2</v>
      </c>
      <c r="M33" s="1" t="s">
        <v>39</v>
      </c>
      <c r="N33" s="1" t="s">
        <v>158</v>
      </c>
    </row>
    <row r="34" spans="1:14" ht="12.75" customHeight="1" x14ac:dyDescent="0.25">
      <c r="A34" s="8">
        <f t="shared" si="7"/>
        <v>2</v>
      </c>
      <c r="B34" s="91" t="s">
        <v>233</v>
      </c>
      <c r="C34" s="12" t="str">
        <f t="shared" si="5"/>
        <v>Chalvey Dukes</v>
      </c>
      <c r="D34" s="47">
        <v>0</v>
      </c>
      <c r="E34" s="2">
        <v>0</v>
      </c>
      <c r="F34" s="2">
        <v>0</v>
      </c>
      <c r="G34" s="2">
        <v>0</v>
      </c>
      <c r="H34" s="2">
        <f t="shared" si="6"/>
        <v>0</v>
      </c>
      <c r="I34" s="2">
        <v>0</v>
      </c>
      <c r="J34" s="2">
        <v>0</v>
      </c>
      <c r="K34" s="2">
        <v>0</v>
      </c>
      <c r="L34" s="2">
        <v>0</v>
      </c>
      <c r="M34" s="1" t="s">
        <v>39</v>
      </c>
      <c r="N34" s="1" t="s">
        <v>158</v>
      </c>
    </row>
    <row r="35" spans="1:14" ht="12.75" customHeight="1" x14ac:dyDescent="0.25">
      <c r="A35" s="8">
        <f t="shared" si="7"/>
        <v>2</v>
      </c>
      <c r="B35" s="91" t="s">
        <v>234</v>
      </c>
      <c r="C35" s="12" t="str">
        <f t="shared" si="5"/>
        <v>Chalvey Dukes</v>
      </c>
      <c r="D35" s="47">
        <v>1</v>
      </c>
      <c r="E35" s="2">
        <v>3</v>
      </c>
      <c r="F35" s="2">
        <v>1</v>
      </c>
      <c r="G35" s="2">
        <v>0</v>
      </c>
      <c r="H35" s="2">
        <f t="shared" si="6"/>
        <v>4</v>
      </c>
      <c r="I35" s="2">
        <v>0</v>
      </c>
      <c r="J35" s="2">
        <v>0</v>
      </c>
      <c r="K35" s="2">
        <v>0</v>
      </c>
      <c r="L35" s="2">
        <v>4</v>
      </c>
      <c r="M35" s="1" t="s">
        <v>39</v>
      </c>
      <c r="N35" s="1" t="s">
        <v>158</v>
      </c>
    </row>
    <row r="36" spans="1:14" ht="12.75" customHeight="1" x14ac:dyDescent="0.25">
      <c r="A36" s="8">
        <f t="shared" si="7"/>
        <v>2</v>
      </c>
      <c r="B36" s="91" t="s">
        <v>235</v>
      </c>
      <c r="C36" s="12" t="str">
        <f t="shared" si="5"/>
        <v>Chalvey Dukes</v>
      </c>
      <c r="D36" s="47">
        <v>1</v>
      </c>
      <c r="E36" s="2">
        <v>2</v>
      </c>
      <c r="F36" s="2">
        <v>2</v>
      </c>
      <c r="G36" s="2">
        <v>1</v>
      </c>
      <c r="H36" s="2">
        <f t="shared" si="6"/>
        <v>5</v>
      </c>
      <c r="I36" s="2">
        <v>80</v>
      </c>
      <c r="J36" s="2">
        <v>0</v>
      </c>
      <c r="K36" s="2">
        <v>1</v>
      </c>
      <c r="L36" s="2">
        <v>4</v>
      </c>
      <c r="M36" s="1" t="s">
        <v>39</v>
      </c>
      <c r="N36" s="1" t="s">
        <v>158</v>
      </c>
    </row>
    <row r="37" spans="1:14" ht="12.75" customHeight="1" x14ac:dyDescent="0.25">
      <c r="A37" s="8">
        <f t="shared" si="7"/>
        <v>2</v>
      </c>
      <c r="B37" s="91" t="s">
        <v>236</v>
      </c>
      <c r="C37" s="12" t="str">
        <f t="shared" si="5"/>
        <v>Chalvey Dukes</v>
      </c>
      <c r="D37" s="47">
        <v>0</v>
      </c>
      <c r="E37" s="2">
        <v>0</v>
      </c>
      <c r="F37" s="2">
        <v>0</v>
      </c>
      <c r="G37" s="2">
        <v>0</v>
      </c>
      <c r="H37" s="2">
        <f t="shared" si="6"/>
        <v>0</v>
      </c>
      <c r="I37" s="2">
        <v>0</v>
      </c>
      <c r="J37" s="2">
        <v>0</v>
      </c>
      <c r="K37" s="2">
        <v>0</v>
      </c>
      <c r="L37" s="2">
        <v>0</v>
      </c>
      <c r="M37" s="1" t="s">
        <v>39</v>
      </c>
      <c r="N37" s="1" t="s">
        <v>158</v>
      </c>
    </row>
    <row r="38" spans="1:14" ht="12.75" customHeight="1" x14ac:dyDescent="0.25">
      <c r="A38" s="8">
        <v>2</v>
      </c>
      <c r="B38" s="91" t="s">
        <v>237</v>
      </c>
      <c r="C38" s="12" t="str">
        <f>C31</f>
        <v>Chalvey Dukes</v>
      </c>
      <c r="D38" s="47">
        <v>1</v>
      </c>
      <c r="E38" s="2">
        <v>3</v>
      </c>
      <c r="F38" s="2">
        <v>0</v>
      </c>
      <c r="G38" s="2">
        <v>0</v>
      </c>
      <c r="H38" s="2">
        <f t="shared" si="2"/>
        <v>3</v>
      </c>
      <c r="I38" s="2">
        <v>42</v>
      </c>
      <c r="J38" s="2">
        <v>0</v>
      </c>
      <c r="K38" s="2">
        <v>1</v>
      </c>
      <c r="L38" s="2">
        <v>3</v>
      </c>
      <c r="M38" s="1" t="s">
        <v>39</v>
      </c>
      <c r="N38" s="1" t="s">
        <v>158</v>
      </c>
    </row>
    <row r="39" spans="1:14" ht="12.75" customHeight="1" x14ac:dyDescent="0.25">
      <c r="A39" s="8">
        <v>2</v>
      </c>
      <c r="B39" s="91" t="s">
        <v>238</v>
      </c>
      <c r="C39" s="12" t="str">
        <f t="shared" si="5"/>
        <v>Chalvey Dukes</v>
      </c>
      <c r="D39" s="47">
        <v>0</v>
      </c>
      <c r="E39" s="2">
        <v>0</v>
      </c>
      <c r="F39" s="2">
        <v>0</v>
      </c>
      <c r="G39" s="2">
        <v>0</v>
      </c>
      <c r="H39" s="2">
        <f t="shared" si="2"/>
        <v>0</v>
      </c>
      <c r="I39" s="2">
        <v>0</v>
      </c>
      <c r="J39" s="2">
        <v>0</v>
      </c>
      <c r="K39" s="2">
        <v>0</v>
      </c>
      <c r="L39" s="2">
        <v>0</v>
      </c>
      <c r="M39" s="1" t="s">
        <v>39</v>
      </c>
      <c r="N39" s="1" t="s">
        <v>158</v>
      </c>
    </row>
    <row r="40" spans="1:14" ht="12.75" customHeight="1" x14ac:dyDescent="0.25">
      <c r="A40" s="8">
        <v>2</v>
      </c>
      <c r="B40" s="91" t="s">
        <v>239</v>
      </c>
      <c r="C40" s="12" t="str">
        <f t="shared" si="5"/>
        <v>Chalvey Dukes</v>
      </c>
      <c r="D40" s="47">
        <v>0</v>
      </c>
      <c r="E40" s="2">
        <v>0</v>
      </c>
      <c r="F40" s="2">
        <v>0</v>
      </c>
      <c r="G40" s="2">
        <v>0</v>
      </c>
      <c r="H40" s="2">
        <f t="shared" si="2"/>
        <v>0</v>
      </c>
      <c r="I40" s="2">
        <v>0</v>
      </c>
      <c r="J40" s="2">
        <v>0</v>
      </c>
      <c r="K40" s="2">
        <v>0</v>
      </c>
      <c r="L40" s="2">
        <v>0</v>
      </c>
      <c r="M40" s="1" t="s">
        <v>39</v>
      </c>
      <c r="N40" s="1" t="s">
        <v>158</v>
      </c>
    </row>
    <row r="41" spans="1:14" ht="12.75" customHeight="1" x14ac:dyDescent="0.25">
      <c r="A41" s="8">
        <v>2</v>
      </c>
      <c r="B41" s="91" t="s">
        <v>240</v>
      </c>
      <c r="C41" s="12" t="str">
        <f t="shared" si="5"/>
        <v>Chalvey Dukes</v>
      </c>
      <c r="D41" s="47">
        <v>1</v>
      </c>
      <c r="E41" s="2">
        <v>2</v>
      </c>
      <c r="F41" s="2">
        <v>3</v>
      </c>
      <c r="G41" s="2">
        <v>0</v>
      </c>
      <c r="H41" s="2">
        <f t="shared" si="2"/>
        <v>5</v>
      </c>
      <c r="I41" s="2">
        <v>96</v>
      </c>
      <c r="J41" s="2">
        <v>0</v>
      </c>
      <c r="K41" s="2">
        <v>2</v>
      </c>
      <c r="L41" s="2">
        <v>5</v>
      </c>
      <c r="M41" s="1" t="s">
        <v>39</v>
      </c>
      <c r="N41" s="1" t="s">
        <v>158</v>
      </c>
    </row>
    <row r="42" spans="1:14" ht="12.75" customHeight="1" x14ac:dyDescent="0.25">
      <c r="A42" s="8">
        <v>2</v>
      </c>
      <c r="B42" s="51" t="s">
        <v>241</v>
      </c>
      <c r="C42" s="12" t="str">
        <f t="shared" si="5"/>
        <v>Chalvey Dukes</v>
      </c>
      <c r="D42" s="47">
        <v>0</v>
      </c>
      <c r="E42" s="2">
        <v>0</v>
      </c>
      <c r="F42" s="2">
        <v>0</v>
      </c>
      <c r="G42" s="2">
        <v>0</v>
      </c>
      <c r="H42" s="2">
        <f t="shared" si="2"/>
        <v>0</v>
      </c>
      <c r="I42" s="2">
        <v>0</v>
      </c>
      <c r="J42" s="2">
        <v>0</v>
      </c>
      <c r="K42" s="2">
        <v>0</v>
      </c>
      <c r="L42" s="2">
        <v>0</v>
      </c>
      <c r="M42" s="1" t="s">
        <v>39</v>
      </c>
      <c r="N42" s="1" t="s">
        <v>158</v>
      </c>
    </row>
    <row r="43" spans="1:14" ht="12.75" customHeight="1" x14ac:dyDescent="0.25">
      <c r="A43" s="8">
        <v>2</v>
      </c>
      <c r="B43" s="91" t="s">
        <v>242</v>
      </c>
      <c r="C43" s="12" t="str">
        <f t="shared" si="5"/>
        <v>Chalvey Dukes</v>
      </c>
      <c r="D43" s="47">
        <v>1</v>
      </c>
      <c r="E43" s="2">
        <v>6</v>
      </c>
      <c r="F43" s="2">
        <v>1</v>
      </c>
      <c r="G43" s="2">
        <v>0</v>
      </c>
      <c r="H43" s="2">
        <f t="shared" si="2"/>
        <v>7</v>
      </c>
      <c r="I43" s="2">
        <v>40</v>
      </c>
      <c r="J43" s="2">
        <v>0</v>
      </c>
      <c r="K43" s="2">
        <v>2</v>
      </c>
      <c r="L43" s="2">
        <v>7</v>
      </c>
      <c r="M43" s="1" t="s">
        <v>39</v>
      </c>
      <c r="N43" s="1" t="s">
        <v>158</v>
      </c>
    </row>
    <row r="44" spans="1:14" ht="12.75" customHeight="1" x14ac:dyDescent="0.25">
      <c r="A44" s="8">
        <v>2</v>
      </c>
      <c r="B44" s="91" t="s">
        <v>243</v>
      </c>
      <c r="C44" s="12" t="str">
        <f t="shared" si="5"/>
        <v>Chalvey Dukes</v>
      </c>
      <c r="D44" s="47">
        <v>0</v>
      </c>
      <c r="E44" s="2">
        <v>0</v>
      </c>
      <c r="F44" s="2">
        <v>0</v>
      </c>
      <c r="G44" s="2">
        <v>0</v>
      </c>
      <c r="H44" s="2">
        <f t="shared" si="2"/>
        <v>0</v>
      </c>
      <c r="I44" s="2">
        <v>0</v>
      </c>
      <c r="J44" s="2">
        <v>0</v>
      </c>
      <c r="K44" s="2">
        <v>0</v>
      </c>
      <c r="L44" s="2">
        <v>0</v>
      </c>
      <c r="M44" s="1" t="s">
        <v>39</v>
      </c>
      <c r="N44" s="1" t="s">
        <v>158</v>
      </c>
    </row>
    <row r="45" spans="1:14" ht="12.75" customHeight="1" x14ac:dyDescent="0.25">
      <c r="A45" s="8">
        <v>2</v>
      </c>
      <c r="B45" s="91" t="s">
        <v>244</v>
      </c>
      <c r="C45" s="12" t="str">
        <f t="shared" si="5"/>
        <v>Chalvey Dukes</v>
      </c>
      <c r="D45" s="47">
        <v>1</v>
      </c>
      <c r="E45" s="2">
        <v>3</v>
      </c>
      <c r="F45" s="2">
        <v>1</v>
      </c>
      <c r="G45" s="2">
        <v>0</v>
      </c>
      <c r="H45" s="2">
        <f t="shared" si="2"/>
        <v>4</v>
      </c>
      <c r="I45" s="2">
        <v>32</v>
      </c>
      <c r="J45" s="2">
        <v>0</v>
      </c>
      <c r="K45" s="2">
        <v>2</v>
      </c>
      <c r="L45" s="2">
        <v>4</v>
      </c>
      <c r="M45" s="1" t="s">
        <v>39</v>
      </c>
      <c r="N45" s="1" t="s">
        <v>158</v>
      </c>
    </row>
    <row r="46" spans="1:14" ht="12.75" customHeight="1" x14ac:dyDescent="0.25">
      <c r="A46" s="8">
        <v>2</v>
      </c>
      <c r="B46" s="91"/>
      <c r="C46" s="12" t="str">
        <f t="shared" si="5"/>
        <v>Chalvey Dukes</v>
      </c>
      <c r="D46" s="47">
        <v>0</v>
      </c>
      <c r="E46" s="2">
        <v>0</v>
      </c>
      <c r="F46" s="2">
        <v>0</v>
      </c>
      <c r="G46" s="2">
        <v>0</v>
      </c>
      <c r="H46" s="2">
        <f t="shared" si="2"/>
        <v>0</v>
      </c>
      <c r="I46" s="2">
        <v>0</v>
      </c>
      <c r="J46" s="2">
        <v>0</v>
      </c>
      <c r="K46" s="2">
        <v>0</v>
      </c>
      <c r="L46" s="2">
        <v>0</v>
      </c>
      <c r="M46" s="1" t="s">
        <v>39</v>
      </c>
      <c r="N46" s="1" t="s">
        <v>158</v>
      </c>
    </row>
    <row r="47" spans="1:14" ht="12.75" customHeight="1" x14ac:dyDescent="0.25">
      <c r="A47" s="8">
        <v>3</v>
      </c>
      <c r="B47" s="91" t="s">
        <v>212</v>
      </c>
      <c r="C47" s="12" t="str">
        <f>Data!B4</f>
        <v>NWCA Nomads</v>
      </c>
      <c r="D47" s="47">
        <v>0</v>
      </c>
      <c r="E47" s="2">
        <v>0</v>
      </c>
      <c r="F47" s="2">
        <v>0</v>
      </c>
      <c r="G47" s="2">
        <v>0</v>
      </c>
      <c r="H47" s="2">
        <f t="shared" si="2"/>
        <v>0</v>
      </c>
      <c r="I47" s="2">
        <v>0</v>
      </c>
      <c r="J47" s="2">
        <v>0</v>
      </c>
      <c r="K47" s="2">
        <v>0</v>
      </c>
      <c r="L47" s="2">
        <v>0</v>
      </c>
      <c r="M47" s="1" t="s">
        <v>39</v>
      </c>
      <c r="N47" s="1" t="s">
        <v>158</v>
      </c>
    </row>
    <row r="48" spans="1:14" ht="12.75" customHeight="1" x14ac:dyDescent="0.25">
      <c r="A48" s="8">
        <v>3</v>
      </c>
      <c r="B48" s="91" t="s">
        <v>213</v>
      </c>
      <c r="C48" s="12" t="str">
        <f t="shared" ref="C48:C67" si="8">C47</f>
        <v>NWCA Nomads</v>
      </c>
      <c r="D48" s="47">
        <v>0</v>
      </c>
      <c r="E48" s="2">
        <v>0</v>
      </c>
      <c r="F48" s="2">
        <v>0</v>
      </c>
      <c r="G48" s="2">
        <v>0</v>
      </c>
      <c r="H48" s="2">
        <f t="shared" si="2"/>
        <v>0</v>
      </c>
      <c r="I48" s="2">
        <v>0</v>
      </c>
      <c r="J48" s="2">
        <v>0</v>
      </c>
      <c r="K48" s="2">
        <v>0</v>
      </c>
      <c r="L48" s="2">
        <v>0</v>
      </c>
      <c r="M48" s="1" t="s">
        <v>39</v>
      </c>
      <c r="N48" s="1" t="s">
        <v>158</v>
      </c>
    </row>
    <row r="49" spans="1:14" ht="12.75" customHeight="1" x14ac:dyDescent="0.25">
      <c r="A49" s="8">
        <v>3</v>
      </c>
      <c r="B49" s="91" t="s">
        <v>215</v>
      </c>
      <c r="C49" s="12" t="str">
        <f t="shared" si="8"/>
        <v>NWCA Nomads</v>
      </c>
      <c r="D49" s="47">
        <v>0</v>
      </c>
      <c r="E49" s="2">
        <v>0</v>
      </c>
      <c r="F49" s="2">
        <v>0</v>
      </c>
      <c r="G49" s="2">
        <v>0</v>
      </c>
      <c r="H49" s="2">
        <f t="shared" si="2"/>
        <v>0</v>
      </c>
      <c r="I49" s="2">
        <v>0</v>
      </c>
      <c r="J49" s="2">
        <v>0</v>
      </c>
      <c r="K49" s="2">
        <v>0</v>
      </c>
      <c r="L49" s="2">
        <v>0</v>
      </c>
      <c r="M49" s="1" t="s">
        <v>39</v>
      </c>
      <c r="N49" s="1" t="s">
        <v>158</v>
      </c>
    </row>
    <row r="50" spans="1:14" ht="12.75" customHeight="1" x14ac:dyDescent="0.25">
      <c r="A50" s="8">
        <v>3</v>
      </c>
      <c r="B50" s="91" t="s">
        <v>216</v>
      </c>
      <c r="C50" s="12" t="str">
        <f t="shared" si="8"/>
        <v>NWCA Nomads</v>
      </c>
      <c r="D50" s="47">
        <v>0</v>
      </c>
      <c r="E50" s="2">
        <v>0</v>
      </c>
      <c r="F50" s="2">
        <v>0</v>
      </c>
      <c r="G50" s="2">
        <v>0</v>
      </c>
      <c r="H50" s="2">
        <f t="shared" si="2"/>
        <v>0</v>
      </c>
      <c r="I50" s="2">
        <v>0</v>
      </c>
      <c r="J50" s="2">
        <v>0</v>
      </c>
      <c r="K50" s="2">
        <v>0</v>
      </c>
      <c r="L50" s="2">
        <v>0</v>
      </c>
      <c r="M50" s="1" t="s">
        <v>39</v>
      </c>
      <c r="N50" s="1" t="s">
        <v>158</v>
      </c>
    </row>
    <row r="51" spans="1:14" ht="12.75" customHeight="1" x14ac:dyDescent="0.25">
      <c r="A51" s="8">
        <v>3</v>
      </c>
      <c r="B51" s="96" t="s">
        <v>217</v>
      </c>
      <c r="C51" s="12" t="str">
        <f t="shared" si="8"/>
        <v>NWCA Nomads</v>
      </c>
      <c r="D51" s="47">
        <v>0</v>
      </c>
      <c r="E51" s="2">
        <v>0</v>
      </c>
      <c r="F51" s="2">
        <v>0</v>
      </c>
      <c r="G51" s="2">
        <v>0</v>
      </c>
      <c r="H51" s="2">
        <f t="shared" si="2"/>
        <v>0</v>
      </c>
      <c r="I51" s="2">
        <v>0</v>
      </c>
      <c r="J51" s="2">
        <v>0</v>
      </c>
      <c r="K51" s="2">
        <v>0</v>
      </c>
      <c r="L51" s="2">
        <v>0</v>
      </c>
      <c r="M51" s="1" t="s">
        <v>39</v>
      </c>
      <c r="N51" s="1" t="s">
        <v>158</v>
      </c>
    </row>
    <row r="52" spans="1:14" ht="12.75" customHeight="1" x14ac:dyDescent="0.25">
      <c r="A52" s="8">
        <v>3</v>
      </c>
      <c r="B52" s="91" t="s">
        <v>245</v>
      </c>
      <c r="C52" s="12" t="str">
        <f t="shared" si="8"/>
        <v>NWCA Nomads</v>
      </c>
      <c r="D52" s="47">
        <v>1</v>
      </c>
      <c r="E52" s="2">
        <v>1</v>
      </c>
      <c r="F52" s="2">
        <v>0</v>
      </c>
      <c r="G52" s="2">
        <v>0</v>
      </c>
      <c r="H52" s="2">
        <f t="shared" si="2"/>
        <v>1</v>
      </c>
      <c r="I52" s="2">
        <v>0</v>
      </c>
      <c r="J52" s="2">
        <v>0</v>
      </c>
      <c r="K52" s="2">
        <v>0</v>
      </c>
      <c r="L52" s="2">
        <v>1</v>
      </c>
      <c r="M52" s="1" t="s">
        <v>39</v>
      </c>
      <c r="N52" s="1" t="s">
        <v>158</v>
      </c>
    </row>
    <row r="53" spans="1:14" ht="12.75" customHeight="1" x14ac:dyDescent="0.25">
      <c r="A53" s="8">
        <f>A52</f>
        <v>3</v>
      </c>
      <c r="B53" s="91" t="s">
        <v>246</v>
      </c>
      <c r="C53" s="12" t="str">
        <f t="shared" si="8"/>
        <v>NWCA Nomads</v>
      </c>
      <c r="D53" s="47">
        <v>0</v>
      </c>
      <c r="E53" s="2">
        <v>0</v>
      </c>
      <c r="F53" s="2">
        <v>0</v>
      </c>
      <c r="G53" s="2">
        <v>0</v>
      </c>
      <c r="H53" s="2">
        <f t="shared" ref="H53:H58" si="9">SUM(E53:G53)</f>
        <v>0</v>
      </c>
      <c r="I53" s="2">
        <v>0</v>
      </c>
      <c r="J53" s="2">
        <v>0</v>
      </c>
      <c r="K53" s="2">
        <v>0</v>
      </c>
      <c r="L53" s="2">
        <v>0</v>
      </c>
      <c r="M53" s="1" t="s">
        <v>39</v>
      </c>
      <c r="N53" s="1" t="s">
        <v>158</v>
      </c>
    </row>
    <row r="54" spans="1:14" ht="12.75" customHeight="1" x14ac:dyDescent="0.25">
      <c r="A54" s="8">
        <f t="shared" ref="A54:A58" si="10">A53</f>
        <v>3</v>
      </c>
      <c r="B54" s="91" t="s">
        <v>247</v>
      </c>
      <c r="C54" s="12" t="str">
        <f t="shared" si="8"/>
        <v>NWCA Nomads</v>
      </c>
      <c r="D54" s="47">
        <v>1</v>
      </c>
      <c r="E54" s="2">
        <v>1</v>
      </c>
      <c r="F54" s="2">
        <v>1</v>
      </c>
      <c r="G54" s="2">
        <v>0</v>
      </c>
      <c r="H54" s="2">
        <f t="shared" si="9"/>
        <v>2</v>
      </c>
      <c r="I54" s="2">
        <v>40</v>
      </c>
      <c r="J54" s="2">
        <v>0</v>
      </c>
      <c r="K54" s="2">
        <v>1</v>
      </c>
      <c r="L54" s="2">
        <v>2</v>
      </c>
      <c r="M54" s="1" t="s">
        <v>39</v>
      </c>
      <c r="N54" s="1" t="s">
        <v>158</v>
      </c>
    </row>
    <row r="55" spans="1:14" ht="12.75" customHeight="1" x14ac:dyDescent="0.25">
      <c r="A55" s="8">
        <f t="shared" si="10"/>
        <v>3</v>
      </c>
      <c r="B55" s="91" t="s">
        <v>248</v>
      </c>
      <c r="C55" s="12" t="str">
        <f t="shared" si="8"/>
        <v>NWCA Nomads</v>
      </c>
      <c r="D55" s="47">
        <v>1</v>
      </c>
      <c r="E55" s="2">
        <v>0</v>
      </c>
      <c r="F55" s="2">
        <v>0</v>
      </c>
      <c r="G55" s="2">
        <v>0</v>
      </c>
      <c r="H55" s="2">
        <f t="shared" si="9"/>
        <v>0</v>
      </c>
      <c r="I55" s="2">
        <v>0</v>
      </c>
      <c r="J55" s="2">
        <v>0</v>
      </c>
      <c r="K55" s="2">
        <v>0</v>
      </c>
      <c r="L55" s="2">
        <v>0</v>
      </c>
      <c r="M55" s="1" t="s">
        <v>39</v>
      </c>
      <c r="N55" s="1" t="s">
        <v>158</v>
      </c>
    </row>
    <row r="56" spans="1:14" ht="12.75" customHeight="1" x14ac:dyDescent="0.25">
      <c r="A56" s="8">
        <f t="shared" si="10"/>
        <v>3</v>
      </c>
      <c r="B56" s="91" t="s">
        <v>249</v>
      </c>
      <c r="C56" s="12" t="str">
        <f t="shared" si="8"/>
        <v>NWCA Nomads</v>
      </c>
      <c r="D56" s="47">
        <v>1</v>
      </c>
      <c r="E56" s="2">
        <v>0</v>
      </c>
      <c r="F56" s="2">
        <v>0</v>
      </c>
      <c r="G56" s="2">
        <v>0</v>
      </c>
      <c r="H56" s="2">
        <f t="shared" si="9"/>
        <v>0</v>
      </c>
      <c r="I56" s="2">
        <v>0</v>
      </c>
      <c r="J56" s="2">
        <v>0</v>
      </c>
      <c r="K56" s="2">
        <v>0</v>
      </c>
      <c r="L56" s="2">
        <v>0</v>
      </c>
      <c r="M56" s="1" t="s">
        <v>39</v>
      </c>
      <c r="N56" s="1" t="s">
        <v>158</v>
      </c>
    </row>
    <row r="57" spans="1:14" ht="12.75" customHeight="1" x14ac:dyDescent="0.25">
      <c r="A57" s="8">
        <f t="shared" si="10"/>
        <v>3</v>
      </c>
      <c r="B57" s="91" t="s">
        <v>250</v>
      </c>
      <c r="C57" s="12" t="str">
        <f t="shared" si="8"/>
        <v>NWCA Nomads</v>
      </c>
      <c r="D57" s="47">
        <v>0</v>
      </c>
      <c r="E57" s="2">
        <v>0</v>
      </c>
      <c r="F57" s="2">
        <v>0</v>
      </c>
      <c r="G57" s="2">
        <v>0</v>
      </c>
      <c r="H57" s="2">
        <f t="shared" si="9"/>
        <v>0</v>
      </c>
      <c r="I57" s="2">
        <v>0</v>
      </c>
      <c r="J57" s="2">
        <v>0</v>
      </c>
      <c r="K57" s="2">
        <v>0</v>
      </c>
      <c r="L57" s="2">
        <v>0</v>
      </c>
      <c r="M57" s="1" t="s">
        <v>39</v>
      </c>
      <c r="N57" s="1" t="s">
        <v>158</v>
      </c>
    </row>
    <row r="58" spans="1:14" ht="12.75" customHeight="1" x14ac:dyDescent="0.25">
      <c r="A58" s="8">
        <f t="shared" si="10"/>
        <v>3</v>
      </c>
      <c r="B58" s="91" t="s">
        <v>251</v>
      </c>
      <c r="C58" s="12" t="str">
        <f t="shared" si="8"/>
        <v>NWCA Nomads</v>
      </c>
      <c r="D58" s="47">
        <v>1</v>
      </c>
      <c r="E58" s="2">
        <v>2</v>
      </c>
      <c r="F58" s="2">
        <v>2</v>
      </c>
      <c r="G58" s="2">
        <v>0</v>
      </c>
      <c r="H58" s="2">
        <f t="shared" si="9"/>
        <v>4</v>
      </c>
      <c r="I58" s="2">
        <v>48</v>
      </c>
      <c r="J58" s="2">
        <v>0</v>
      </c>
      <c r="K58" s="2">
        <v>1</v>
      </c>
      <c r="L58" s="2">
        <v>4</v>
      </c>
      <c r="M58" s="1" t="s">
        <v>39</v>
      </c>
      <c r="N58" s="1" t="s">
        <v>158</v>
      </c>
    </row>
    <row r="59" spans="1:14" ht="12.75" customHeight="1" x14ac:dyDescent="0.25">
      <c r="A59" s="8">
        <v>3</v>
      </c>
      <c r="B59" s="91" t="s">
        <v>252</v>
      </c>
      <c r="C59" s="12" t="str">
        <f>C52</f>
        <v>NWCA Nomads</v>
      </c>
      <c r="D59" s="47">
        <v>1</v>
      </c>
      <c r="E59" s="2">
        <v>2</v>
      </c>
      <c r="F59" s="2">
        <v>2</v>
      </c>
      <c r="G59" s="2">
        <v>0</v>
      </c>
      <c r="H59" s="2">
        <f t="shared" si="2"/>
        <v>4</v>
      </c>
      <c r="I59" s="2">
        <v>0</v>
      </c>
      <c r="J59" s="2">
        <v>0</v>
      </c>
      <c r="K59" s="2">
        <v>0</v>
      </c>
      <c r="L59" s="2">
        <v>4</v>
      </c>
      <c r="M59" s="1" t="s">
        <v>39</v>
      </c>
      <c r="N59" s="1" t="s">
        <v>158</v>
      </c>
    </row>
    <row r="60" spans="1:14" ht="12.75" customHeight="1" x14ac:dyDescent="0.25">
      <c r="A60" s="8">
        <v>3</v>
      </c>
      <c r="B60" s="91" t="s">
        <v>253</v>
      </c>
      <c r="C60" s="12" t="str">
        <f t="shared" si="8"/>
        <v>NWCA Nomads</v>
      </c>
      <c r="D60" s="47">
        <v>0</v>
      </c>
      <c r="E60" s="2">
        <v>0</v>
      </c>
      <c r="F60" s="2">
        <v>0</v>
      </c>
      <c r="G60" s="2">
        <v>0</v>
      </c>
      <c r="H60" s="2">
        <f t="shared" si="2"/>
        <v>0</v>
      </c>
      <c r="I60" s="2">
        <v>0</v>
      </c>
      <c r="J60" s="2">
        <v>0</v>
      </c>
      <c r="K60" s="2">
        <v>0</v>
      </c>
      <c r="L60" s="2">
        <v>0</v>
      </c>
      <c r="M60" s="1" t="s">
        <v>39</v>
      </c>
      <c r="N60" s="1" t="s">
        <v>158</v>
      </c>
    </row>
    <row r="61" spans="1:14" ht="12.75" customHeight="1" x14ac:dyDescent="0.25">
      <c r="A61" s="8">
        <v>3</v>
      </c>
      <c r="B61" s="91" t="s">
        <v>254</v>
      </c>
      <c r="C61" s="12" t="str">
        <f t="shared" si="8"/>
        <v>NWCA Nomads</v>
      </c>
      <c r="D61" s="47">
        <v>1</v>
      </c>
      <c r="E61" s="2">
        <v>0</v>
      </c>
      <c r="F61" s="2">
        <v>0</v>
      </c>
      <c r="G61" s="2">
        <v>0</v>
      </c>
      <c r="H61" s="2">
        <f t="shared" si="2"/>
        <v>0</v>
      </c>
      <c r="I61" s="2">
        <v>22</v>
      </c>
      <c r="J61" s="2">
        <v>0</v>
      </c>
      <c r="K61" s="2">
        <v>1</v>
      </c>
      <c r="L61" s="2">
        <v>0</v>
      </c>
      <c r="M61" s="1" t="s">
        <v>39</v>
      </c>
      <c r="N61" s="1" t="s">
        <v>158</v>
      </c>
    </row>
    <row r="62" spans="1:14" ht="12.75" customHeight="1" x14ac:dyDescent="0.25">
      <c r="A62" s="8">
        <v>3</v>
      </c>
      <c r="B62" s="91" t="s">
        <v>255</v>
      </c>
      <c r="C62" s="12" t="str">
        <f t="shared" si="8"/>
        <v>NWCA Nomads</v>
      </c>
      <c r="D62" s="47">
        <v>0</v>
      </c>
      <c r="E62" s="2">
        <v>0</v>
      </c>
      <c r="F62" s="2">
        <v>0</v>
      </c>
      <c r="G62" s="2">
        <v>0</v>
      </c>
      <c r="H62" s="2">
        <f t="shared" si="2"/>
        <v>0</v>
      </c>
      <c r="I62" s="2">
        <v>0</v>
      </c>
      <c r="J62" s="2">
        <v>0</v>
      </c>
      <c r="K62" s="2">
        <v>0</v>
      </c>
      <c r="L62" s="2">
        <v>0</v>
      </c>
      <c r="M62" s="1" t="s">
        <v>39</v>
      </c>
      <c r="N62" s="1" t="s">
        <v>158</v>
      </c>
    </row>
    <row r="63" spans="1:14" ht="12.75" customHeight="1" x14ac:dyDescent="0.25">
      <c r="A63" s="8">
        <v>3</v>
      </c>
      <c r="B63" s="91" t="s">
        <v>256</v>
      </c>
      <c r="C63" s="12" t="str">
        <f t="shared" si="8"/>
        <v>NWCA Nomads</v>
      </c>
      <c r="D63" s="47">
        <v>1</v>
      </c>
      <c r="E63" s="2">
        <v>0</v>
      </c>
      <c r="F63" s="2">
        <v>0</v>
      </c>
      <c r="G63" s="2">
        <v>0</v>
      </c>
      <c r="H63" s="2">
        <f t="shared" si="2"/>
        <v>0</v>
      </c>
      <c r="I63" s="2">
        <v>0</v>
      </c>
      <c r="J63" s="2">
        <v>0</v>
      </c>
      <c r="K63" s="2">
        <v>0</v>
      </c>
      <c r="L63" s="2">
        <v>0</v>
      </c>
      <c r="M63" s="1" t="s">
        <v>39</v>
      </c>
      <c r="N63" s="1" t="s">
        <v>158</v>
      </c>
    </row>
    <row r="64" spans="1:14" ht="12.75" customHeight="1" x14ac:dyDescent="0.25">
      <c r="A64" s="8">
        <v>3</v>
      </c>
      <c r="B64" s="91" t="s">
        <v>257</v>
      </c>
      <c r="C64" s="12" t="str">
        <f t="shared" si="8"/>
        <v>NWCA Nomads</v>
      </c>
      <c r="D64" s="47">
        <v>1</v>
      </c>
      <c r="E64" s="2">
        <v>0</v>
      </c>
      <c r="F64" s="2">
        <v>0</v>
      </c>
      <c r="G64" s="2">
        <v>0</v>
      </c>
      <c r="H64" s="2">
        <f t="shared" si="2"/>
        <v>0</v>
      </c>
      <c r="I64" s="2">
        <v>2</v>
      </c>
      <c r="J64" s="2">
        <v>0</v>
      </c>
      <c r="K64" s="2">
        <v>1</v>
      </c>
      <c r="L64" s="2">
        <v>0</v>
      </c>
      <c r="M64" s="1" t="s">
        <v>39</v>
      </c>
      <c r="N64" s="1" t="s">
        <v>158</v>
      </c>
    </row>
    <row r="65" spans="1:14" ht="12.75" customHeight="1" x14ac:dyDescent="0.25">
      <c r="A65" s="8">
        <v>3</v>
      </c>
      <c r="B65" s="91" t="s">
        <v>258</v>
      </c>
      <c r="C65" s="12" t="str">
        <f t="shared" si="8"/>
        <v>NWCA Nomads</v>
      </c>
      <c r="D65" s="47">
        <v>0</v>
      </c>
      <c r="E65" s="2">
        <v>0</v>
      </c>
      <c r="F65" s="2">
        <v>0</v>
      </c>
      <c r="G65" s="2">
        <v>0</v>
      </c>
      <c r="H65" s="2">
        <f t="shared" si="2"/>
        <v>0</v>
      </c>
      <c r="I65" s="2">
        <v>0</v>
      </c>
      <c r="J65" s="2">
        <v>0</v>
      </c>
      <c r="K65" s="2">
        <v>0</v>
      </c>
      <c r="L65" s="2">
        <v>0</v>
      </c>
      <c r="M65" s="1" t="s">
        <v>39</v>
      </c>
      <c r="N65" s="1" t="s">
        <v>158</v>
      </c>
    </row>
    <row r="66" spans="1:14" ht="12.75" customHeight="1" x14ac:dyDescent="0.25">
      <c r="A66" s="8">
        <v>3</v>
      </c>
      <c r="B66" s="91"/>
      <c r="C66" s="12" t="str">
        <f t="shared" si="8"/>
        <v>NWCA Nomads</v>
      </c>
      <c r="D66" s="47">
        <v>0</v>
      </c>
      <c r="E66" s="2">
        <v>0</v>
      </c>
      <c r="F66" s="2">
        <v>0</v>
      </c>
      <c r="G66" s="2">
        <v>0</v>
      </c>
      <c r="H66" s="2">
        <f t="shared" si="2"/>
        <v>0</v>
      </c>
      <c r="I66" s="2">
        <v>0</v>
      </c>
      <c r="J66" s="2">
        <v>0</v>
      </c>
      <c r="K66" s="2">
        <v>0</v>
      </c>
      <c r="L66" s="2">
        <v>0</v>
      </c>
      <c r="M66" s="1" t="s">
        <v>39</v>
      </c>
      <c r="N66" s="1" t="s">
        <v>158</v>
      </c>
    </row>
    <row r="67" spans="1:14" ht="12.75" customHeight="1" x14ac:dyDescent="0.25">
      <c r="A67" s="8">
        <v>3</v>
      </c>
      <c r="B67" s="91"/>
      <c r="C67" s="12" t="str">
        <f t="shared" si="8"/>
        <v>NWCA Nomads</v>
      </c>
      <c r="D67" s="47">
        <v>0</v>
      </c>
      <c r="E67" s="2">
        <v>0</v>
      </c>
      <c r="F67" s="2">
        <v>0</v>
      </c>
      <c r="G67" s="2">
        <v>0</v>
      </c>
      <c r="H67" s="2">
        <f t="shared" si="2"/>
        <v>0</v>
      </c>
      <c r="I67" s="2">
        <v>0</v>
      </c>
      <c r="J67" s="2">
        <v>0</v>
      </c>
      <c r="K67" s="2">
        <v>0</v>
      </c>
      <c r="L67" s="2">
        <v>0</v>
      </c>
      <c r="M67" s="1" t="s">
        <v>39</v>
      </c>
      <c r="N67" s="1" t="s">
        <v>158</v>
      </c>
    </row>
    <row r="68" spans="1:14" ht="12.75" customHeight="1" x14ac:dyDescent="0.25">
      <c r="A68" s="8">
        <v>4</v>
      </c>
      <c r="B68" s="91" t="s">
        <v>212</v>
      </c>
      <c r="C68" s="12" t="str">
        <f>Data!B5</f>
        <v>Stoke Poges Darts</v>
      </c>
      <c r="D68" s="47">
        <v>0</v>
      </c>
      <c r="E68" s="2">
        <v>0</v>
      </c>
      <c r="F68" s="2">
        <v>0</v>
      </c>
      <c r="G68" s="2">
        <v>0</v>
      </c>
      <c r="H68" s="2">
        <f t="shared" si="2"/>
        <v>0</v>
      </c>
      <c r="I68" s="2">
        <v>0</v>
      </c>
      <c r="J68" s="2">
        <v>0</v>
      </c>
      <c r="K68" s="2">
        <v>0</v>
      </c>
      <c r="L68" s="2">
        <v>0</v>
      </c>
      <c r="M68" s="1" t="s">
        <v>39</v>
      </c>
      <c r="N68" s="1" t="s">
        <v>158</v>
      </c>
    </row>
    <row r="69" spans="1:14" ht="12.75" customHeight="1" x14ac:dyDescent="0.25">
      <c r="A69" s="8">
        <v>4</v>
      </c>
      <c r="B69" s="91" t="s">
        <v>213</v>
      </c>
      <c r="C69" s="12" t="str">
        <f t="shared" ref="C69:C93" si="11">C68</f>
        <v>Stoke Poges Darts</v>
      </c>
      <c r="D69" s="47">
        <v>0</v>
      </c>
      <c r="E69" s="2">
        <v>0</v>
      </c>
      <c r="F69" s="2">
        <v>0</v>
      </c>
      <c r="G69" s="2">
        <v>0</v>
      </c>
      <c r="H69" s="2">
        <f t="shared" si="2"/>
        <v>0</v>
      </c>
      <c r="I69" s="2">
        <v>0</v>
      </c>
      <c r="J69" s="2">
        <v>0</v>
      </c>
      <c r="K69" s="2">
        <v>0</v>
      </c>
      <c r="L69" s="2">
        <v>0</v>
      </c>
      <c r="M69" s="1" t="s">
        <v>39</v>
      </c>
      <c r="N69" s="1" t="s">
        <v>158</v>
      </c>
    </row>
    <row r="70" spans="1:14" ht="12.75" customHeight="1" x14ac:dyDescent="0.25">
      <c r="A70" s="8">
        <v>4</v>
      </c>
      <c r="B70" s="91" t="s">
        <v>215</v>
      </c>
      <c r="C70" s="12" t="str">
        <f t="shared" si="11"/>
        <v>Stoke Poges Darts</v>
      </c>
      <c r="D70" s="47">
        <v>0</v>
      </c>
      <c r="E70" s="2">
        <v>0</v>
      </c>
      <c r="F70" s="2">
        <v>0</v>
      </c>
      <c r="G70" s="2">
        <v>0</v>
      </c>
      <c r="H70" s="2">
        <f t="shared" si="2"/>
        <v>0</v>
      </c>
      <c r="I70" s="2">
        <v>0</v>
      </c>
      <c r="J70" s="2">
        <v>0</v>
      </c>
      <c r="K70" s="2">
        <v>0</v>
      </c>
      <c r="L70" s="2">
        <v>0</v>
      </c>
      <c r="M70" s="1" t="s">
        <v>39</v>
      </c>
      <c r="N70" s="1" t="s">
        <v>158</v>
      </c>
    </row>
    <row r="71" spans="1:14" ht="12.75" customHeight="1" x14ac:dyDescent="0.25">
      <c r="A71" s="8">
        <v>4</v>
      </c>
      <c r="B71" s="91" t="s">
        <v>216</v>
      </c>
      <c r="C71" s="12" t="str">
        <f t="shared" si="11"/>
        <v>Stoke Poges Darts</v>
      </c>
      <c r="D71" s="47">
        <v>0</v>
      </c>
      <c r="E71" s="2">
        <v>0</v>
      </c>
      <c r="F71" s="2">
        <v>0</v>
      </c>
      <c r="G71" s="2">
        <v>0</v>
      </c>
      <c r="H71" s="2">
        <f t="shared" si="2"/>
        <v>0</v>
      </c>
      <c r="I71" s="2">
        <v>0</v>
      </c>
      <c r="J71" s="2">
        <v>0</v>
      </c>
      <c r="K71" s="2">
        <v>0</v>
      </c>
      <c r="L71" s="2">
        <v>0</v>
      </c>
      <c r="M71" s="1" t="s">
        <v>39</v>
      </c>
      <c r="N71" s="1" t="s">
        <v>158</v>
      </c>
    </row>
    <row r="72" spans="1:14" ht="12.75" customHeight="1" x14ac:dyDescent="0.25">
      <c r="A72" s="8">
        <v>4</v>
      </c>
      <c r="B72" s="96" t="s">
        <v>217</v>
      </c>
      <c r="C72" s="12" t="str">
        <f t="shared" si="11"/>
        <v>Stoke Poges Darts</v>
      </c>
      <c r="D72" s="47">
        <v>0</v>
      </c>
      <c r="E72" s="2">
        <v>0</v>
      </c>
      <c r="F72" s="2">
        <v>0</v>
      </c>
      <c r="G72" s="2">
        <v>0</v>
      </c>
      <c r="H72" s="2">
        <f t="shared" si="2"/>
        <v>0</v>
      </c>
      <c r="I72" s="2">
        <v>0</v>
      </c>
      <c r="J72" s="2">
        <v>0</v>
      </c>
      <c r="K72" s="2">
        <v>0</v>
      </c>
      <c r="L72" s="2">
        <v>0</v>
      </c>
      <c r="M72" s="1" t="s">
        <v>39</v>
      </c>
      <c r="N72" s="1" t="s">
        <v>158</v>
      </c>
    </row>
    <row r="73" spans="1:14" ht="12.75" customHeight="1" x14ac:dyDescent="0.25">
      <c r="A73" s="8">
        <f>A72</f>
        <v>4</v>
      </c>
      <c r="B73" s="96" t="s">
        <v>259</v>
      </c>
      <c r="C73" s="12" t="str">
        <f t="shared" si="11"/>
        <v>Stoke Poges Darts</v>
      </c>
      <c r="D73" s="47">
        <v>1</v>
      </c>
      <c r="E73" s="2">
        <v>0</v>
      </c>
      <c r="F73" s="2">
        <v>0</v>
      </c>
      <c r="G73" s="2">
        <v>0</v>
      </c>
      <c r="H73" s="2">
        <f t="shared" ref="H73" si="12">SUM(E73:G73)</f>
        <v>0</v>
      </c>
      <c r="I73" s="2">
        <v>0</v>
      </c>
      <c r="J73" s="2">
        <v>0</v>
      </c>
      <c r="K73" s="2">
        <v>0</v>
      </c>
      <c r="L73" s="2">
        <v>0</v>
      </c>
      <c r="M73" s="1" t="s">
        <v>39</v>
      </c>
      <c r="N73" s="1" t="s">
        <v>158</v>
      </c>
    </row>
    <row r="74" spans="1:14" ht="12.75" customHeight="1" x14ac:dyDescent="0.25">
      <c r="A74" s="8">
        <v>4</v>
      </c>
      <c r="B74" s="91" t="s">
        <v>260</v>
      </c>
      <c r="C74" s="12" t="str">
        <f>C72</f>
        <v>Stoke Poges Darts</v>
      </c>
      <c r="D74" s="47">
        <v>0</v>
      </c>
      <c r="E74" s="2">
        <v>0</v>
      </c>
      <c r="F74" s="2">
        <v>0</v>
      </c>
      <c r="G74" s="2">
        <v>0</v>
      </c>
      <c r="H74" s="2">
        <f t="shared" ref="H74:H79" si="13">SUM(E74:G74)</f>
        <v>0</v>
      </c>
      <c r="I74" s="2">
        <v>0</v>
      </c>
      <c r="J74" s="2">
        <v>0</v>
      </c>
      <c r="K74" s="2">
        <v>0</v>
      </c>
      <c r="L74" s="2">
        <v>0</v>
      </c>
      <c r="M74" s="1" t="s">
        <v>39</v>
      </c>
      <c r="N74" s="1" t="s">
        <v>158</v>
      </c>
    </row>
    <row r="75" spans="1:14" ht="12.75" customHeight="1" x14ac:dyDescent="0.25">
      <c r="A75" s="8">
        <v>4</v>
      </c>
      <c r="B75" s="91" t="s">
        <v>261</v>
      </c>
      <c r="C75" s="12" t="str">
        <f t="shared" si="11"/>
        <v>Stoke Poges Darts</v>
      </c>
      <c r="D75" s="47">
        <v>0</v>
      </c>
      <c r="E75" s="2">
        <v>0</v>
      </c>
      <c r="F75" s="2">
        <v>0</v>
      </c>
      <c r="G75" s="2">
        <v>0</v>
      </c>
      <c r="H75" s="2">
        <f t="shared" si="13"/>
        <v>0</v>
      </c>
      <c r="I75" s="2">
        <v>0</v>
      </c>
      <c r="J75" s="2">
        <v>0</v>
      </c>
      <c r="K75" s="2">
        <v>0</v>
      </c>
      <c r="L75" s="2">
        <v>0</v>
      </c>
      <c r="M75" s="1" t="s">
        <v>39</v>
      </c>
      <c r="N75" s="1" t="s">
        <v>158</v>
      </c>
    </row>
    <row r="76" spans="1:14" ht="12.75" customHeight="1" x14ac:dyDescent="0.25">
      <c r="A76" s="8">
        <v>4</v>
      </c>
      <c r="B76" s="91" t="s">
        <v>262</v>
      </c>
      <c r="C76" s="12" t="str">
        <f t="shared" si="11"/>
        <v>Stoke Poges Darts</v>
      </c>
      <c r="D76" s="47">
        <v>1</v>
      </c>
      <c r="E76" s="2">
        <v>1</v>
      </c>
      <c r="F76" s="2">
        <v>0</v>
      </c>
      <c r="G76" s="2">
        <v>0</v>
      </c>
      <c r="H76" s="2">
        <f t="shared" si="13"/>
        <v>1</v>
      </c>
      <c r="I76" s="2">
        <v>25</v>
      </c>
      <c r="J76" s="2">
        <v>0</v>
      </c>
      <c r="K76" s="2">
        <v>1</v>
      </c>
      <c r="L76" s="2">
        <v>1</v>
      </c>
      <c r="M76" s="1" t="s">
        <v>39</v>
      </c>
      <c r="N76" s="1" t="s">
        <v>158</v>
      </c>
    </row>
    <row r="77" spans="1:14" ht="12.75" customHeight="1" x14ac:dyDescent="0.25">
      <c r="A77" s="8">
        <v>4</v>
      </c>
      <c r="B77" s="91" t="s">
        <v>263</v>
      </c>
      <c r="C77" s="12" t="str">
        <f t="shared" si="11"/>
        <v>Stoke Poges Darts</v>
      </c>
      <c r="D77" s="47">
        <v>1</v>
      </c>
      <c r="E77" s="2">
        <v>2</v>
      </c>
      <c r="F77" s="2">
        <v>0</v>
      </c>
      <c r="G77" s="2">
        <v>0</v>
      </c>
      <c r="H77" s="2">
        <f t="shared" si="13"/>
        <v>2</v>
      </c>
      <c r="I77" s="2">
        <v>40</v>
      </c>
      <c r="J77" s="2">
        <v>0</v>
      </c>
      <c r="K77" s="2">
        <v>1</v>
      </c>
      <c r="L77" s="2">
        <v>2</v>
      </c>
      <c r="M77" s="1" t="s">
        <v>39</v>
      </c>
      <c r="N77" s="1" t="s">
        <v>158</v>
      </c>
    </row>
    <row r="78" spans="1:14" ht="12.75" customHeight="1" x14ac:dyDescent="0.25">
      <c r="A78" s="8">
        <v>4</v>
      </c>
      <c r="B78" s="91" t="s">
        <v>264</v>
      </c>
      <c r="C78" s="12" t="str">
        <f t="shared" si="11"/>
        <v>Stoke Poges Darts</v>
      </c>
      <c r="D78" s="47">
        <v>0</v>
      </c>
      <c r="E78" s="2">
        <v>0</v>
      </c>
      <c r="F78" s="2">
        <v>0</v>
      </c>
      <c r="G78" s="2">
        <v>0</v>
      </c>
      <c r="H78" s="2">
        <f t="shared" si="13"/>
        <v>0</v>
      </c>
      <c r="I78" s="2">
        <v>0</v>
      </c>
      <c r="J78" s="2">
        <v>0</v>
      </c>
      <c r="K78" s="2">
        <v>0</v>
      </c>
      <c r="L78" s="2">
        <v>0</v>
      </c>
      <c r="M78" s="1" t="s">
        <v>39</v>
      </c>
      <c r="N78" s="1" t="s">
        <v>158</v>
      </c>
    </row>
    <row r="79" spans="1:14" ht="12.75" customHeight="1" x14ac:dyDescent="0.25">
      <c r="A79" s="8">
        <v>4</v>
      </c>
      <c r="B79" s="91" t="s">
        <v>265</v>
      </c>
      <c r="C79" s="12" t="str">
        <f t="shared" si="11"/>
        <v>Stoke Poges Darts</v>
      </c>
      <c r="D79" s="47">
        <v>0</v>
      </c>
      <c r="E79" s="2">
        <v>0</v>
      </c>
      <c r="F79" s="2">
        <v>0</v>
      </c>
      <c r="G79" s="2">
        <v>0</v>
      </c>
      <c r="H79" s="2">
        <f t="shared" si="13"/>
        <v>0</v>
      </c>
      <c r="I79" s="2">
        <v>0</v>
      </c>
      <c r="J79" s="2">
        <v>0</v>
      </c>
      <c r="K79" s="2">
        <v>0</v>
      </c>
      <c r="L79" s="2">
        <v>0</v>
      </c>
      <c r="M79" s="1" t="s">
        <v>39</v>
      </c>
      <c r="N79" s="1" t="s">
        <v>158</v>
      </c>
    </row>
    <row r="80" spans="1:14" ht="12.75" customHeight="1" x14ac:dyDescent="0.25">
      <c r="A80" s="8">
        <f>A79</f>
        <v>4</v>
      </c>
      <c r="B80" s="91" t="s">
        <v>266</v>
      </c>
      <c r="C80" s="12" t="str">
        <f t="shared" si="11"/>
        <v>Stoke Poges Darts</v>
      </c>
      <c r="D80" s="47">
        <v>1</v>
      </c>
      <c r="E80" s="2">
        <v>2</v>
      </c>
      <c r="F80" s="2">
        <v>1</v>
      </c>
      <c r="G80" s="2">
        <v>0</v>
      </c>
      <c r="H80" s="2">
        <f t="shared" ref="H80" si="14">SUM(E80:G80)</f>
        <v>3</v>
      </c>
      <c r="I80" s="2">
        <v>24</v>
      </c>
      <c r="J80" s="2">
        <v>0</v>
      </c>
      <c r="K80" s="2">
        <v>2</v>
      </c>
      <c r="L80" s="2">
        <v>3</v>
      </c>
      <c r="M80" s="1" t="s">
        <v>39</v>
      </c>
      <c r="N80" s="1" t="s">
        <v>158</v>
      </c>
    </row>
    <row r="81" spans="1:14" ht="12.75" customHeight="1" x14ac:dyDescent="0.25">
      <c r="A81" s="8">
        <f>A80</f>
        <v>4</v>
      </c>
      <c r="B81" s="91" t="s">
        <v>267</v>
      </c>
      <c r="C81" s="12" t="str">
        <f>C80</f>
        <v>Stoke Poges Darts</v>
      </c>
      <c r="D81" s="47">
        <v>0</v>
      </c>
      <c r="E81" s="2">
        <v>0</v>
      </c>
      <c r="F81" s="2">
        <v>0</v>
      </c>
      <c r="G81" s="2">
        <v>0</v>
      </c>
      <c r="H81" s="2">
        <f t="shared" si="2"/>
        <v>0</v>
      </c>
      <c r="I81" s="2">
        <v>0</v>
      </c>
      <c r="J81" s="2">
        <v>0</v>
      </c>
      <c r="K81" s="2">
        <v>0</v>
      </c>
      <c r="L81" s="2">
        <v>0</v>
      </c>
      <c r="M81" s="1" t="s">
        <v>39</v>
      </c>
      <c r="N81" s="1" t="s">
        <v>158</v>
      </c>
    </row>
    <row r="82" spans="1:14" ht="12.75" customHeight="1" x14ac:dyDescent="0.25">
      <c r="A82" s="8">
        <f>A81</f>
        <v>4</v>
      </c>
      <c r="B82" s="91" t="s">
        <v>268</v>
      </c>
      <c r="C82" s="12" t="str">
        <f>C81</f>
        <v>Stoke Poges Darts</v>
      </c>
      <c r="D82" s="47">
        <v>1</v>
      </c>
      <c r="E82" s="2">
        <v>0</v>
      </c>
      <c r="F82" s="2">
        <v>0</v>
      </c>
      <c r="G82" s="2">
        <v>0</v>
      </c>
      <c r="H82" s="2">
        <f t="shared" ref="H82" si="15">SUM(E82:G82)</f>
        <v>0</v>
      </c>
      <c r="I82" s="2">
        <v>0</v>
      </c>
      <c r="J82" s="2">
        <v>0</v>
      </c>
      <c r="K82" s="2">
        <v>0</v>
      </c>
      <c r="L82" s="2">
        <v>0</v>
      </c>
      <c r="M82" s="1" t="s">
        <v>39</v>
      </c>
      <c r="N82" s="1" t="s">
        <v>158</v>
      </c>
    </row>
    <row r="83" spans="1:14" ht="12.75" customHeight="1" x14ac:dyDescent="0.25">
      <c r="A83" s="8">
        <f>A81</f>
        <v>4</v>
      </c>
      <c r="B83" s="91" t="s">
        <v>269</v>
      </c>
      <c r="C83" s="12" t="str">
        <f>C81</f>
        <v>Stoke Poges Darts</v>
      </c>
      <c r="D83" s="47">
        <v>1</v>
      </c>
      <c r="E83" s="2">
        <v>0</v>
      </c>
      <c r="F83" s="2">
        <v>0</v>
      </c>
      <c r="G83" s="2">
        <v>0</v>
      </c>
      <c r="H83" s="2">
        <f t="shared" ref="H83" si="16">SUM(E83:G83)</f>
        <v>0</v>
      </c>
      <c r="I83" s="2">
        <v>0</v>
      </c>
      <c r="J83" s="2">
        <v>0</v>
      </c>
      <c r="K83" s="2">
        <v>0</v>
      </c>
      <c r="L83" s="2">
        <v>0</v>
      </c>
      <c r="M83" s="1" t="s">
        <v>39</v>
      </c>
      <c r="N83" s="1" t="s">
        <v>158</v>
      </c>
    </row>
    <row r="84" spans="1:14" ht="12.75" customHeight="1" x14ac:dyDescent="0.25">
      <c r="A84" s="8">
        <v>4</v>
      </c>
      <c r="B84" s="91" t="s">
        <v>270</v>
      </c>
      <c r="C84" s="12" t="str">
        <f>C83</f>
        <v>Stoke Poges Darts</v>
      </c>
      <c r="D84" s="47">
        <v>0</v>
      </c>
      <c r="E84" s="2">
        <v>0</v>
      </c>
      <c r="F84" s="2">
        <v>0</v>
      </c>
      <c r="G84" s="2">
        <v>0</v>
      </c>
      <c r="H84" s="2">
        <f t="shared" si="2"/>
        <v>0</v>
      </c>
      <c r="I84" s="2">
        <v>0</v>
      </c>
      <c r="J84" s="2">
        <v>0</v>
      </c>
      <c r="K84" s="2">
        <v>0</v>
      </c>
      <c r="L84" s="2">
        <v>0</v>
      </c>
      <c r="M84" s="1" t="s">
        <v>39</v>
      </c>
      <c r="N84" s="1" t="s">
        <v>158</v>
      </c>
    </row>
    <row r="85" spans="1:14" ht="12.75" customHeight="1" x14ac:dyDescent="0.25">
      <c r="A85" s="8">
        <v>4</v>
      </c>
      <c r="B85" s="91" t="s">
        <v>271</v>
      </c>
      <c r="C85" s="12" t="str">
        <f>C84</f>
        <v>Stoke Poges Darts</v>
      </c>
      <c r="D85" s="47">
        <v>0</v>
      </c>
      <c r="E85" s="2">
        <v>0</v>
      </c>
      <c r="F85" s="2">
        <v>0</v>
      </c>
      <c r="G85" s="2">
        <v>0</v>
      </c>
      <c r="H85" s="2">
        <f t="shared" si="2"/>
        <v>0</v>
      </c>
      <c r="I85" s="2">
        <v>0</v>
      </c>
      <c r="J85" s="2">
        <v>0</v>
      </c>
      <c r="K85" s="2">
        <v>0</v>
      </c>
      <c r="L85" s="2">
        <v>0</v>
      </c>
      <c r="M85" s="1" t="s">
        <v>39</v>
      </c>
      <c r="N85" s="1" t="s">
        <v>158</v>
      </c>
    </row>
    <row r="86" spans="1:14" ht="12.75" customHeight="1" x14ac:dyDescent="0.25">
      <c r="A86" s="8">
        <v>4</v>
      </c>
      <c r="B86" s="91" t="s">
        <v>272</v>
      </c>
      <c r="C86" s="12" t="str">
        <f t="shared" si="11"/>
        <v>Stoke Poges Darts</v>
      </c>
      <c r="D86" s="47">
        <v>1</v>
      </c>
      <c r="E86" s="2">
        <v>0</v>
      </c>
      <c r="F86" s="2">
        <v>0</v>
      </c>
      <c r="G86" s="2">
        <v>0</v>
      </c>
      <c r="H86" s="2">
        <f t="shared" si="2"/>
        <v>0</v>
      </c>
      <c r="I86" s="2">
        <v>20</v>
      </c>
      <c r="J86" s="2">
        <v>0</v>
      </c>
      <c r="K86" s="2">
        <v>1</v>
      </c>
      <c r="L86" s="2">
        <v>0</v>
      </c>
      <c r="M86" s="1" t="s">
        <v>39</v>
      </c>
      <c r="N86" s="1" t="s">
        <v>158</v>
      </c>
    </row>
    <row r="87" spans="1:14" ht="12.75" customHeight="1" x14ac:dyDescent="0.25">
      <c r="A87" s="8">
        <v>4</v>
      </c>
      <c r="B87" s="51" t="s">
        <v>273</v>
      </c>
      <c r="C87" s="12" t="str">
        <f t="shared" si="11"/>
        <v>Stoke Poges Darts</v>
      </c>
      <c r="D87" s="47">
        <v>0</v>
      </c>
      <c r="E87" s="2">
        <v>0</v>
      </c>
      <c r="F87" s="2">
        <v>0</v>
      </c>
      <c r="G87" s="2">
        <v>0</v>
      </c>
      <c r="H87" s="2">
        <f t="shared" si="2"/>
        <v>0</v>
      </c>
      <c r="I87" s="2">
        <v>0</v>
      </c>
      <c r="J87" s="2">
        <v>0</v>
      </c>
      <c r="K87" s="2">
        <v>0</v>
      </c>
      <c r="L87" s="2">
        <v>0</v>
      </c>
      <c r="M87" s="1" t="s">
        <v>39</v>
      </c>
      <c r="N87" s="1" t="s">
        <v>158</v>
      </c>
    </row>
    <row r="88" spans="1:14" ht="12.75" customHeight="1" x14ac:dyDescent="0.25">
      <c r="A88" s="8">
        <v>4</v>
      </c>
      <c r="B88" s="51" t="s">
        <v>274</v>
      </c>
      <c r="C88" s="12" t="str">
        <f t="shared" si="11"/>
        <v>Stoke Poges Darts</v>
      </c>
      <c r="D88" s="47">
        <v>1</v>
      </c>
      <c r="E88" s="2">
        <v>3</v>
      </c>
      <c r="F88" s="2">
        <v>0</v>
      </c>
      <c r="G88" s="2">
        <v>0</v>
      </c>
      <c r="H88" s="2">
        <f t="shared" ref="H88:H89" si="17">SUM(E88:G88)</f>
        <v>3</v>
      </c>
      <c r="I88" s="2">
        <v>8</v>
      </c>
      <c r="J88" s="2">
        <v>0</v>
      </c>
      <c r="K88" s="2">
        <v>1</v>
      </c>
      <c r="L88" s="2">
        <v>3</v>
      </c>
      <c r="M88" s="1" t="s">
        <v>39</v>
      </c>
      <c r="N88" s="1" t="s">
        <v>158</v>
      </c>
    </row>
    <row r="89" spans="1:14" ht="12.75" customHeight="1" x14ac:dyDescent="0.25">
      <c r="A89" s="8">
        <f>A88</f>
        <v>4</v>
      </c>
      <c r="B89" s="51" t="s">
        <v>275</v>
      </c>
      <c r="C89" s="12" t="str">
        <f>C86</f>
        <v>Stoke Poges Darts</v>
      </c>
      <c r="D89" s="47">
        <v>1</v>
      </c>
      <c r="E89" s="2">
        <v>1</v>
      </c>
      <c r="F89" s="2">
        <v>0</v>
      </c>
      <c r="G89" s="2">
        <v>0</v>
      </c>
      <c r="H89" s="2">
        <f t="shared" si="17"/>
        <v>1</v>
      </c>
      <c r="I89" s="2">
        <v>28</v>
      </c>
      <c r="J89" s="2">
        <v>0</v>
      </c>
      <c r="K89" s="2">
        <v>1</v>
      </c>
      <c r="L89" s="2">
        <v>1</v>
      </c>
      <c r="M89" s="1" t="s">
        <v>39</v>
      </c>
      <c r="N89" s="1" t="s">
        <v>158</v>
      </c>
    </row>
    <row r="90" spans="1:14" ht="12.75" customHeight="1" x14ac:dyDescent="0.25">
      <c r="A90" s="8">
        <v>4</v>
      </c>
      <c r="B90" s="51" t="s">
        <v>276</v>
      </c>
      <c r="C90" s="12" t="str">
        <f>C87</f>
        <v>Stoke Poges Darts</v>
      </c>
      <c r="D90" s="47">
        <v>0</v>
      </c>
      <c r="E90" s="2">
        <v>0</v>
      </c>
      <c r="F90" s="2">
        <v>0</v>
      </c>
      <c r="G90" s="2">
        <v>0</v>
      </c>
      <c r="H90" s="2">
        <f t="shared" si="2"/>
        <v>0</v>
      </c>
      <c r="I90" s="2">
        <v>0</v>
      </c>
      <c r="J90" s="2">
        <v>0</v>
      </c>
      <c r="K90" s="2">
        <v>0</v>
      </c>
      <c r="L90" s="2">
        <v>0</v>
      </c>
      <c r="M90" s="1" t="s">
        <v>39</v>
      </c>
      <c r="N90" s="1" t="s">
        <v>158</v>
      </c>
    </row>
    <row r="91" spans="1:14" ht="12.75" customHeight="1" x14ac:dyDescent="0.25">
      <c r="A91" s="8">
        <v>4</v>
      </c>
      <c r="B91" s="91"/>
      <c r="C91" s="12" t="str">
        <f t="shared" si="11"/>
        <v>Stoke Poges Darts</v>
      </c>
      <c r="D91" s="47">
        <v>0</v>
      </c>
      <c r="E91" s="2">
        <v>0</v>
      </c>
      <c r="F91" s="2">
        <v>0</v>
      </c>
      <c r="G91" s="2">
        <v>0</v>
      </c>
      <c r="H91" s="2">
        <f t="shared" si="2"/>
        <v>0</v>
      </c>
      <c r="I91" s="2">
        <v>0</v>
      </c>
      <c r="J91" s="2">
        <v>0</v>
      </c>
      <c r="K91" s="2">
        <v>0</v>
      </c>
      <c r="L91" s="2">
        <v>0</v>
      </c>
      <c r="M91" s="1" t="s">
        <v>39</v>
      </c>
      <c r="N91" s="1" t="s">
        <v>158</v>
      </c>
    </row>
    <row r="92" spans="1:14" ht="12.75" customHeight="1" x14ac:dyDescent="0.25">
      <c r="A92" s="8">
        <v>4</v>
      </c>
      <c r="B92" s="91"/>
      <c r="C92" s="12" t="str">
        <f t="shared" si="11"/>
        <v>Stoke Poges Darts</v>
      </c>
      <c r="D92" s="47">
        <v>0</v>
      </c>
      <c r="E92" s="2">
        <v>0</v>
      </c>
      <c r="F92" s="2">
        <v>0</v>
      </c>
      <c r="G92" s="2">
        <v>0</v>
      </c>
      <c r="H92" s="2">
        <f t="shared" si="2"/>
        <v>0</v>
      </c>
      <c r="I92" s="2">
        <v>0</v>
      </c>
      <c r="J92" s="2">
        <v>0</v>
      </c>
      <c r="K92" s="2">
        <v>0</v>
      </c>
      <c r="L92" s="2">
        <v>0</v>
      </c>
      <c r="M92" s="1" t="s">
        <v>39</v>
      </c>
      <c r="N92" s="1" t="s">
        <v>158</v>
      </c>
    </row>
    <row r="93" spans="1:14" ht="12.75" customHeight="1" x14ac:dyDescent="0.25">
      <c r="A93" s="8">
        <v>4</v>
      </c>
      <c r="B93" s="91"/>
      <c r="C93" s="12" t="str">
        <f t="shared" si="11"/>
        <v>Stoke Poges Darts</v>
      </c>
      <c r="D93" s="47">
        <v>0</v>
      </c>
      <c r="E93" s="2">
        <v>0</v>
      </c>
      <c r="F93" s="2">
        <v>0</v>
      </c>
      <c r="G93" s="2">
        <v>0</v>
      </c>
      <c r="H93" s="2">
        <f t="shared" si="2"/>
        <v>0</v>
      </c>
      <c r="I93" s="2">
        <v>0</v>
      </c>
      <c r="J93" s="2">
        <v>0</v>
      </c>
      <c r="K93" s="2">
        <v>0</v>
      </c>
      <c r="L93" s="2">
        <v>0</v>
      </c>
      <c r="M93" s="1" t="s">
        <v>39</v>
      </c>
      <c r="N93" s="1" t="s">
        <v>158</v>
      </c>
    </row>
    <row r="94" spans="1:14" ht="12.75" customHeight="1" x14ac:dyDescent="0.25">
      <c r="A94" s="8">
        <v>5</v>
      </c>
      <c r="B94" s="91" t="s">
        <v>212</v>
      </c>
      <c r="C94" s="12" t="str">
        <f>Data!B6</f>
        <v>Shamrocks A</v>
      </c>
      <c r="D94" s="47">
        <v>0</v>
      </c>
      <c r="E94" s="2">
        <v>0</v>
      </c>
      <c r="F94" s="2">
        <v>0</v>
      </c>
      <c r="G94" s="2">
        <v>0</v>
      </c>
      <c r="H94" s="2">
        <f t="shared" si="2"/>
        <v>0</v>
      </c>
      <c r="I94" s="2">
        <v>0</v>
      </c>
      <c r="J94" s="2">
        <v>0</v>
      </c>
      <c r="K94" s="2">
        <v>0</v>
      </c>
      <c r="L94" s="2">
        <v>0</v>
      </c>
      <c r="M94" s="1" t="s">
        <v>39</v>
      </c>
      <c r="N94" s="1" t="s">
        <v>158</v>
      </c>
    </row>
    <row r="95" spans="1:14" ht="12.75" customHeight="1" x14ac:dyDescent="0.25">
      <c r="A95" s="8">
        <v>5</v>
      </c>
      <c r="B95" s="91" t="s">
        <v>213</v>
      </c>
      <c r="C95" s="12" t="str">
        <f t="shared" ref="C95:C108" si="18">C94</f>
        <v>Shamrocks A</v>
      </c>
      <c r="D95" s="47">
        <v>0</v>
      </c>
      <c r="E95" s="2">
        <v>0</v>
      </c>
      <c r="F95" s="2">
        <v>0</v>
      </c>
      <c r="G95" s="2">
        <v>0</v>
      </c>
      <c r="H95" s="2">
        <f t="shared" si="2"/>
        <v>0</v>
      </c>
      <c r="I95" s="2">
        <v>0</v>
      </c>
      <c r="J95" s="2">
        <v>0</v>
      </c>
      <c r="K95" s="2">
        <v>0</v>
      </c>
      <c r="L95" s="2">
        <v>0</v>
      </c>
      <c r="M95" s="1" t="s">
        <v>39</v>
      </c>
      <c r="N95" s="1" t="s">
        <v>158</v>
      </c>
    </row>
    <row r="96" spans="1:14" ht="12.75" customHeight="1" x14ac:dyDescent="0.25">
      <c r="A96" s="8">
        <v>5</v>
      </c>
      <c r="B96" s="91" t="s">
        <v>215</v>
      </c>
      <c r="C96" s="12" t="str">
        <f t="shared" si="18"/>
        <v>Shamrocks A</v>
      </c>
      <c r="D96" s="47">
        <v>0</v>
      </c>
      <c r="E96" s="2">
        <v>0</v>
      </c>
      <c r="F96" s="2">
        <v>0</v>
      </c>
      <c r="G96" s="2">
        <v>0</v>
      </c>
      <c r="H96" s="2">
        <f t="shared" si="2"/>
        <v>0</v>
      </c>
      <c r="I96" s="2">
        <v>0</v>
      </c>
      <c r="J96" s="2">
        <v>0</v>
      </c>
      <c r="K96" s="2">
        <v>0</v>
      </c>
      <c r="L96" s="2">
        <v>0</v>
      </c>
      <c r="M96" s="1" t="s">
        <v>39</v>
      </c>
      <c r="N96" s="1" t="s">
        <v>158</v>
      </c>
    </row>
    <row r="97" spans="1:14" ht="12.75" customHeight="1" x14ac:dyDescent="0.25">
      <c r="A97" s="8">
        <v>5</v>
      </c>
      <c r="B97" s="91" t="s">
        <v>216</v>
      </c>
      <c r="C97" s="12" t="str">
        <f t="shared" si="18"/>
        <v>Shamrocks A</v>
      </c>
      <c r="D97" s="47">
        <v>0</v>
      </c>
      <c r="E97" s="2">
        <v>0</v>
      </c>
      <c r="F97" s="2">
        <v>0</v>
      </c>
      <c r="G97" s="2">
        <v>0</v>
      </c>
      <c r="H97" s="2">
        <f t="shared" si="2"/>
        <v>0</v>
      </c>
      <c r="I97" s="2">
        <v>0</v>
      </c>
      <c r="J97" s="2">
        <v>0</v>
      </c>
      <c r="K97" s="2">
        <v>0</v>
      </c>
      <c r="L97" s="2">
        <v>0</v>
      </c>
      <c r="M97" s="1" t="s">
        <v>39</v>
      </c>
      <c r="N97" s="1" t="s">
        <v>158</v>
      </c>
    </row>
    <row r="98" spans="1:14" ht="12.75" customHeight="1" x14ac:dyDescent="0.25">
      <c r="A98" s="8">
        <v>5</v>
      </c>
      <c r="B98" s="96" t="s">
        <v>217</v>
      </c>
      <c r="C98" s="12" t="str">
        <f t="shared" si="18"/>
        <v>Shamrocks A</v>
      </c>
      <c r="D98" s="47">
        <v>0</v>
      </c>
      <c r="E98" s="2">
        <v>0</v>
      </c>
      <c r="F98" s="2">
        <v>0</v>
      </c>
      <c r="G98" s="2">
        <v>0</v>
      </c>
      <c r="H98" s="2">
        <f t="shared" si="2"/>
        <v>0</v>
      </c>
      <c r="I98" s="2">
        <v>0</v>
      </c>
      <c r="J98" s="2">
        <v>0</v>
      </c>
      <c r="K98" s="2">
        <v>0</v>
      </c>
      <c r="L98" s="2">
        <v>0</v>
      </c>
      <c r="M98" s="1" t="s">
        <v>39</v>
      </c>
      <c r="N98" s="1" t="s">
        <v>158</v>
      </c>
    </row>
    <row r="99" spans="1:14" ht="12.75" customHeight="1" x14ac:dyDescent="0.25">
      <c r="A99" s="8">
        <v>5</v>
      </c>
      <c r="B99" s="91" t="s">
        <v>277</v>
      </c>
      <c r="C99" s="12" t="str">
        <f t="shared" si="18"/>
        <v>Shamrocks A</v>
      </c>
      <c r="D99" s="47">
        <v>1</v>
      </c>
      <c r="E99" s="2">
        <v>5</v>
      </c>
      <c r="F99" s="2">
        <v>0</v>
      </c>
      <c r="G99" s="2">
        <v>0</v>
      </c>
      <c r="H99" s="2">
        <f t="shared" ref="H99:H195" si="19">SUM(E99:G99)</f>
        <v>5</v>
      </c>
      <c r="I99" s="2">
        <v>34</v>
      </c>
      <c r="J99" s="2">
        <v>0</v>
      </c>
      <c r="K99" s="2">
        <v>2</v>
      </c>
      <c r="L99" s="2">
        <v>5</v>
      </c>
      <c r="M99" s="1" t="s">
        <v>39</v>
      </c>
      <c r="N99" s="1" t="s">
        <v>158</v>
      </c>
    </row>
    <row r="100" spans="1:14" ht="12.75" customHeight="1" x14ac:dyDescent="0.25">
      <c r="A100" s="8">
        <v>5</v>
      </c>
      <c r="B100" s="91" t="s">
        <v>278</v>
      </c>
      <c r="C100" s="12" t="str">
        <f>C99</f>
        <v>Shamrocks A</v>
      </c>
      <c r="D100" s="47">
        <v>1</v>
      </c>
      <c r="E100" s="2">
        <v>0</v>
      </c>
      <c r="F100" s="2">
        <v>0</v>
      </c>
      <c r="G100" s="2">
        <v>0</v>
      </c>
      <c r="H100" s="2">
        <f t="shared" si="19"/>
        <v>0</v>
      </c>
      <c r="I100" s="2">
        <v>0</v>
      </c>
      <c r="J100" s="2">
        <v>0</v>
      </c>
      <c r="K100" s="2">
        <v>0</v>
      </c>
      <c r="L100" s="2">
        <v>0</v>
      </c>
      <c r="M100" s="1" t="s">
        <v>39</v>
      </c>
      <c r="N100" s="1" t="s">
        <v>158</v>
      </c>
    </row>
    <row r="101" spans="1:14" ht="12.75" customHeight="1" x14ac:dyDescent="0.25">
      <c r="A101" s="8">
        <v>5</v>
      </c>
      <c r="B101" s="91" t="s">
        <v>279</v>
      </c>
      <c r="C101" s="12" t="str">
        <f t="shared" si="18"/>
        <v>Shamrocks A</v>
      </c>
      <c r="D101" s="47">
        <v>1</v>
      </c>
      <c r="E101" s="2">
        <v>2</v>
      </c>
      <c r="F101" s="2">
        <v>0</v>
      </c>
      <c r="G101" s="2">
        <v>0</v>
      </c>
      <c r="H101" s="2">
        <f t="shared" ref="H101:H109" si="20">SUM(E101:G101)</f>
        <v>2</v>
      </c>
      <c r="I101" s="2">
        <v>6</v>
      </c>
      <c r="J101" s="2">
        <v>0</v>
      </c>
      <c r="K101" s="2">
        <v>1</v>
      </c>
      <c r="L101" s="2">
        <v>2</v>
      </c>
      <c r="M101" s="1" t="s">
        <v>39</v>
      </c>
      <c r="N101" s="1" t="s">
        <v>158</v>
      </c>
    </row>
    <row r="102" spans="1:14" ht="12.75" customHeight="1" x14ac:dyDescent="0.25">
      <c r="A102" s="8">
        <v>5</v>
      </c>
      <c r="B102" s="91" t="s">
        <v>280</v>
      </c>
      <c r="C102" s="12" t="str">
        <f t="shared" si="18"/>
        <v>Shamrocks A</v>
      </c>
      <c r="D102" s="47">
        <v>1</v>
      </c>
      <c r="E102" s="2">
        <v>0</v>
      </c>
      <c r="F102" s="2">
        <v>0</v>
      </c>
      <c r="G102" s="2">
        <v>0</v>
      </c>
      <c r="H102" s="2">
        <f t="shared" si="20"/>
        <v>0</v>
      </c>
      <c r="I102" s="2">
        <v>0</v>
      </c>
      <c r="J102" s="2">
        <v>0</v>
      </c>
      <c r="K102" s="2">
        <v>0</v>
      </c>
      <c r="L102" s="2">
        <v>0</v>
      </c>
      <c r="M102" s="1" t="s">
        <v>39</v>
      </c>
      <c r="N102" s="1" t="s">
        <v>158</v>
      </c>
    </row>
    <row r="103" spans="1:14" ht="12.75" customHeight="1" x14ac:dyDescent="0.25">
      <c r="A103" s="8">
        <v>5</v>
      </c>
      <c r="B103" s="91" t="s">
        <v>281</v>
      </c>
      <c r="C103" s="12" t="str">
        <f t="shared" si="18"/>
        <v>Shamrocks A</v>
      </c>
      <c r="D103" s="47">
        <v>1</v>
      </c>
      <c r="E103" s="2">
        <v>0</v>
      </c>
      <c r="F103" s="2">
        <v>0</v>
      </c>
      <c r="G103" s="2">
        <v>0</v>
      </c>
      <c r="H103" s="2">
        <f t="shared" ref="H103:H106" si="21">SUM(E103:G103)</f>
        <v>0</v>
      </c>
      <c r="I103" s="2">
        <v>0</v>
      </c>
      <c r="J103" s="2">
        <v>0</v>
      </c>
      <c r="K103" s="2">
        <v>0</v>
      </c>
      <c r="L103" s="2">
        <v>0</v>
      </c>
      <c r="M103" s="1" t="s">
        <v>39</v>
      </c>
      <c r="N103" s="1" t="s">
        <v>158</v>
      </c>
    </row>
    <row r="104" spans="1:14" ht="12.75" customHeight="1" x14ac:dyDescent="0.25">
      <c r="A104" s="8">
        <v>5</v>
      </c>
      <c r="B104" s="91" t="s">
        <v>282</v>
      </c>
      <c r="C104" s="12" t="str">
        <f t="shared" si="18"/>
        <v>Shamrocks A</v>
      </c>
      <c r="D104" s="47">
        <v>1</v>
      </c>
      <c r="E104" s="2">
        <v>0</v>
      </c>
      <c r="F104" s="2">
        <v>0</v>
      </c>
      <c r="G104" s="2">
        <v>0</v>
      </c>
      <c r="H104" s="2">
        <f t="shared" si="21"/>
        <v>0</v>
      </c>
      <c r="I104" s="2">
        <v>8</v>
      </c>
      <c r="J104" s="2">
        <v>0</v>
      </c>
      <c r="K104" s="2">
        <v>1</v>
      </c>
      <c r="L104" s="2">
        <v>0</v>
      </c>
      <c r="M104" s="1" t="s">
        <v>39</v>
      </c>
      <c r="N104" s="1" t="s">
        <v>158</v>
      </c>
    </row>
    <row r="105" spans="1:14" ht="12.75" customHeight="1" x14ac:dyDescent="0.25">
      <c r="A105" s="8">
        <v>5</v>
      </c>
      <c r="B105" s="96" t="s">
        <v>283</v>
      </c>
      <c r="C105" s="12" t="str">
        <f t="shared" si="18"/>
        <v>Shamrocks A</v>
      </c>
      <c r="D105" s="47">
        <v>1</v>
      </c>
      <c r="E105" s="2">
        <v>0</v>
      </c>
      <c r="F105" s="2">
        <v>1</v>
      </c>
      <c r="G105" s="2">
        <v>0</v>
      </c>
      <c r="H105" s="2">
        <f t="shared" si="21"/>
        <v>1</v>
      </c>
      <c r="I105" s="2">
        <v>32</v>
      </c>
      <c r="J105" s="2">
        <v>0</v>
      </c>
      <c r="K105" s="2">
        <v>1</v>
      </c>
      <c r="L105" s="2">
        <v>1</v>
      </c>
      <c r="M105" s="1" t="s">
        <v>39</v>
      </c>
      <c r="N105" s="1" t="s">
        <v>158</v>
      </c>
    </row>
    <row r="106" spans="1:14" ht="12.75" customHeight="1" x14ac:dyDescent="0.25">
      <c r="A106" s="8">
        <v>5</v>
      </c>
      <c r="B106" s="91" t="s">
        <v>284</v>
      </c>
      <c r="C106" s="12" t="str">
        <f t="shared" si="18"/>
        <v>Shamrocks A</v>
      </c>
      <c r="D106" s="47">
        <v>1</v>
      </c>
      <c r="E106" s="2">
        <v>0</v>
      </c>
      <c r="F106" s="2">
        <v>0</v>
      </c>
      <c r="G106" s="2">
        <v>0</v>
      </c>
      <c r="H106" s="2">
        <f t="shared" si="21"/>
        <v>0</v>
      </c>
      <c r="I106" s="2">
        <v>0</v>
      </c>
      <c r="J106" s="2">
        <v>0</v>
      </c>
      <c r="K106" s="2">
        <v>0</v>
      </c>
      <c r="L106" s="2">
        <v>0</v>
      </c>
      <c r="M106" s="1" t="s">
        <v>39</v>
      </c>
      <c r="N106" s="1" t="s">
        <v>158</v>
      </c>
    </row>
    <row r="107" spans="1:14" ht="12.75" customHeight="1" x14ac:dyDescent="0.25">
      <c r="A107" s="8">
        <v>5</v>
      </c>
      <c r="B107" s="91"/>
      <c r="C107" s="12" t="str">
        <f>C102</f>
        <v>Shamrocks A</v>
      </c>
      <c r="D107" s="47">
        <v>0</v>
      </c>
      <c r="E107" s="2">
        <v>0</v>
      </c>
      <c r="F107" s="2">
        <v>0</v>
      </c>
      <c r="G107" s="2">
        <v>0</v>
      </c>
      <c r="H107" s="2">
        <f t="shared" si="20"/>
        <v>0</v>
      </c>
      <c r="I107" s="2">
        <v>0</v>
      </c>
      <c r="J107" s="2">
        <v>0</v>
      </c>
      <c r="K107" s="2">
        <v>0</v>
      </c>
      <c r="L107" s="2">
        <v>0</v>
      </c>
      <c r="M107" s="1" t="s">
        <v>39</v>
      </c>
      <c r="N107" s="1" t="s">
        <v>158</v>
      </c>
    </row>
    <row r="108" spans="1:14" ht="12.75" customHeight="1" x14ac:dyDescent="0.25">
      <c r="A108" s="8">
        <v>5</v>
      </c>
      <c r="B108" s="91"/>
      <c r="C108" s="12" t="str">
        <f t="shared" si="18"/>
        <v>Shamrocks A</v>
      </c>
      <c r="D108" s="47">
        <v>0</v>
      </c>
      <c r="E108" s="2">
        <v>0</v>
      </c>
      <c r="F108" s="2">
        <v>0</v>
      </c>
      <c r="G108" s="2">
        <v>0</v>
      </c>
      <c r="H108" s="2">
        <f t="shared" si="20"/>
        <v>0</v>
      </c>
      <c r="I108" s="2">
        <v>0</v>
      </c>
      <c r="J108" s="2">
        <v>0</v>
      </c>
      <c r="K108" s="2">
        <v>0</v>
      </c>
      <c r="L108" s="2">
        <v>0</v>
      </c>
      <c r="M108" s="1" t="s">
        <v>39</v>
      </c>
      <c r="N108" s="1" t="s">
        <v>158</v>
      </c>
    </row>
    <row r="109" spans="1:14" ht="12.75" customHeight="1" x14ac:dyDescent="0.25">
      <c r="A109" s="8">
        <v>5</v>
      </c>
      <c r="B109" s="91"/>
      <c r="C109" s="12" t="str">
        <f>C108</f>
        <v>Shamrocks A</v>
      </c>
      <c r="D109" s="47">
        <v>0</v>
      </c>
      <c r="E109" s="2">
        <v>0</v>
      </c>
      <c r="F109" s="2">
        <v>0</v>
      </c>
      <c r="G109" s="2">
        <v>0</v>
      </c>
      <c r="H109" s="2">
        <f t="shared" si="20"/>
        <v>0</v>
      </c>
      <c r="I109" s="2">
        <v>0</v>
      </c>
      <c r="J109" s="2">
        <v>0</v>
      </c>
      <c r="K109" s="2">
        <v>0</v>
      </c>
      <c r="L109" s="2">
        <v>0</v>
      </c>
      <c r="M109" s="1" t="s">
        <v>39</v>
      </c>
      <c r="N109" s="1" t="s">
        <v>158</v>
      </c>
    </row>
    <row r="110" spans="1:14" ht="12.75" customHeight="1" x14ac:dyDescent="0.25">
      <c r="A110" s="8">
        <v>5</v>
      </c>
      <c r="B110" s="91"/>
      <c r="C110" s="12" t="str">
        <f>C100</f>
        <v>Shamrocks A</v>
      </c>
      <c r="D110" s="47">
        <v>0</v>
      </c>
      <c r="E110" s="2">
        <v>0</v>
      </c>
      <c r="F110" s="2">
        <v>0</v>
      </c>
      <c r="G110" s="2">
        <v>0</v>
      </c>
      <c r="H110" s="2">
        <f t="shared" si="19"/>
        <v>0</v>
      </c>
      <c r="I110" s="2">
        <v>0</v>
      </c>
      <c r="J110" s="2">
        <v>0</v>
      </c>
      <c r="K110" s="2">
        <v>0</v>
      </c>
      <c r="L110" s="2">
        <v>0</v>
      </c>
      <c r="M110" s="1" t="s">
        <v>39</v>
      </c>
      <c r="N110" s="1" t="s">
        <v>158</v>
      </c>
    </row>
    <row r="111" spans="1:14" ht="12.75" customHeight="1" x14ac:dyDescent="0.25">
      <c r="A111" s="8">
        <v>5</v>
      </c>
      <c r="B111" s="91"/>
      <c r="C111" s="12" t="str">
        <f>C110</f>
        <v>Shamrocks A</v>
      </c>
      <c r="D111" s="47">
        <v>0</v>
      </c>
      <c r="E111" s="2">
        <v>0</v>
      </c>
      <c r="F111" s="2">
        <v>0</v>
      </c>
      <c r="G111" s="2">
        <v>0</v>
      </c>
      <c r="H111" s="2">
        <f t="shared" si="19"/>
        <v>0</v>
      </c>
      <c r="I111" s="2">
        <v>0</v>
      </c>
      <c r="J111" s="2">
        <v>0</v>
      </c>
      <c r="K111" s="2">
        <v>0</v>
      </c>
      <c r="L111" s="2">
        <v>0</v>
      </c>
      <c r="M111" s="1" t="s">
        <v>39</v>
      </c>
      <c r="N111" s="1" t="s">
        <v>158</v>
      </c>
    </row>
    <row r="112" spans="1:14" ht="12.75" customHeight="1" x14ac:dyDescent="0.25">
      <c r="A112" s="8">
        <v>5</v>
      </c>
      <c r="B112" s="91"/>
      <c r="C112" s="12" t="str">
        <f>C111</f>
        <v>Shamrocks A</v>
      </c>
      <c r="D112" s="47">
        <v>0</v>
      </c>
      <c r="E112" s="2">
        <v>0</v>
      </c>
      <c r="F112" s="2">
        <v>0</v>
      </c>
      <c r="G112" s="2">
        <v>0</v>
      </c>
      <c r="H112" s="2">
        <f t="shared" si="19"/>
        <v>0</v>
      </c>
      <c r="I112" s="2">
        <v>0</v>
      </c>
      <c r="J112" s="2">
        <v>0</v>
      </c>
      <c r="K112" s="2">
        <v>0</v>
      </c>
      <c r="L112" s="2">
        <v>0</v>
      </c>
      <c r="M112" s="1" t="s">
        <v>39</v>
      </c>
      <c r="N112" s="1" t="s">
        <v>158</v>
      </c>
    </row>
    <row r="113" spans="1:14" ht="12.75" customHeight="1" x14ac:dyDescent="0.25">
      <c r="A113" s="8">
        <v>6</v>
      </c>
      <c r="B113" s="91" t="s">
        <v>212</v>
      </c>
      <c r="C113" s="12" t="str">
        <f>Data!B7</f>
        <v>Old Windsor WMC</v>
      </c>
      <c r="D113" s="47">
        <v>0</v>
      </c>
      <c r="E113" s="2">
        <v>0</v>
      </c>
      <c r="F113" s="2">
        <v>0</v>
      </c>
      <c r="G113" s="2">
        <v>0</v>
      </c>
      <c r="H113" s="2">
        <f t="shared" si="19"/>
        <v>0</v>
      </c>
      <c r="I113" s="2">
        <v>0</v>
      </c>
      <c r="J113" s="2">
        <v>0</v>
      </c>
      <c r="K113" s="2">
        <v>0</v>
      </c>
      <c r="L113" s="2">
        <v>0</v>
      </c>
      <c r="M113" s="1" t="s">
        <v>39</v>
      </c>
      <c r="N113" s="1" t="s">
        <v>158</v>
      </c>
    </row>
    <row r="114" spans="1:14" ht="12.75" customHeight="1" x14ac:dyDescent="0.25">
      <c r="A114" s="8">
        <v>6</v>
      </c>
      <c r="B114" s="91" t="s">
        <v>213</v>
      </c>
      <c r="C114" s="12" t="str">
        <f t="shared" ref="C114:C133" si="22">C113</f>
        <v>Old Windsor WMC</v>
      </c>
      <c r="D114" s="47">
        <v>0</v>
      </c>
      <c r="E114" s="2">
        <v>0</v>
      </c>
      <c r="F114" s="2">
        <v>0</v>
      </c>
      <c r="G114" s="2">
        <v>0</v>
      </c>
      <c r="H114" s="2">
        <f t="shared" si="19"/>
        <v>0</v>
      </c>
      <c r="I114" s="2">
        <v>0</v>
      </c>
      <c r="J114" s="2">
        <v>0</v>
      </c>
      <c r="K114" s="2">
        <v>0</v>
      </c>
      <c r="L114" s="2">
        <v>0</v>
      </c>
      <c r="M114" s="1" t="s">
        <v>39</v>
      </c>
      <c r="N114" s="1" t="s">
        <v>158</v>
      </c>
    </row>
    <row r="115" spans="1:14" ht="12.75" customHeight="1" x14ac:dyDescent="0.25">
      <c r="A115" s="8">
        <v>6</v>
      </c>
      <c r="B115" s="91" t="s">
        <v>215</v>
      </c>
      <c r="C115" s="12" t="str">
        <f t="shared" si="22"/>
        <v>Old Windsor WMC</v>
      </c>
      <c r="D115" s="47">
        <v>0</v>
      </c>
      <c r="E115" s="2">
        <v>0</v>
      </c>
      <c r="F115" s="2">
        <v>0</v>
      </c>
      <c r="G115" s="2">
        <v>0</v>
      </c>
      <c r="H115" s="2">
        <f t="shared" si="19"/>
        <v>0</v>
      </c>
      <c r="I115" s="2">
        <v>0</v>
      </c>
      <c r="J115" s="2">
        <v>0</v>
      </c>
      <c r="K115" s="2">
        <v>0</v>
      </c>
      <c r="L115" s="2">
        <v>0</v>
      </c>
      <c r="M115" s="1" t="s">
        <v>39</v>
      </c>
      <c r="N115" s="1" t="s">
        <v>158</v>
      </c>
    </row>
    <row r="116" spans="1:14" ht="12.75" customHeight="1" x14ac:dyDescent="0.25">
      <c r="A116" s="8">
        <v>6</v>
      </c>
      <c r="B116" s="91" t="s">
        <v>216</v>
      </c>
      <c r="C116" s="12" t="str">
        <f t="shared" si="22"/>
        <v>Old Windsor WMC</v>
      </c>
      <c r="D116" s="47">
        <v>0</v>
      </c>
      <c r="E116" s="2">
        <v>0</v>
      </c>
      <c r="F116" s="2">
        <v>0</v>
      </c>
      <c r="G116" s="2">
        <v>0</v>
      </c>
      <c r="H116" s="2">
        <f t="shared" si="19"/>
        <v>0</v>
      </c>
      <c r="I116" s="2">
        <v>0</v>
      </c>
      <c r="J116" s="2">
        <v>0</v>
      </c>
      <c r="K116" s="2">
        <v>0</v>
      </c>
      <c r="L116" s="2">
        <v>0</v>
      </c>
      <c r="M116" s="1" t="s">
        <v>39</v>
      </c>
      <c r="N116" s="1" t="s">
        <v>158</v>
      </c>
    </row>
    <row r="117" spans="1:14" ht="12.75" customHeight="1" x14ac:dyDescent="0.25">
      <c r="A117" s="8">
        <v>6</v>
      </c>
      <c r="B117" s="96" t="s">
        <v>217</v>
      </c>
      <c r="C117" s="12" t="str">
        <f t="shared" si="22"/>
        <v>Old Windsor WMC</v>
      </c>
      <c r="D117" s="47">
        <v>0</v>
      </c>
      <c r="E117" s="2">
        <v>0</v>
      </c>
      <c r="F117" s="2">
        <v>0</v>
      </c>
      <c r="G117" s="2">
        <v>0</v>
      </c>
      <c r="H117" s="2">
        <f t="shared" si="19"/>
        <v>0</v>
      </c>
      <c r="I117" s="2">
        <v>0</v>
      </c>
      <c r="J117" s="2">
        <v>0</v>
      </c>
      <c r="K117" s="2">
        <v>0</v>
      </c>
      <c r="L117" s="2">
        <v>0</v>
      </c>
      <c r="M117" s="1" t="s">
        <v>39</v>
      </c>
      <c r="N117" s="1" t="s">
        <v>158</v>
      </c>
    </row>
    <row r="118" spans="1:14" ht="12.75" customHeight="1" x14ac:dyDescent="0.25">
      <c r="A118" s="8">
        <v>6</v>
      </c>
      <c r="B118" s="91" t="s">
        <v>285</v>
      </c>
      <c r="C118" s="12" t="str">
        <f t="shared" si="22"/>
        <v>Old Windsor WMC</v>
      </c>
      <c r="D118" s="47">
        <v>0</v>
      </c>
      <c r="E118" s="2">
        <v>0</v>
      </c>
      <c r="F118" s="2">
        <v>0</v>
      </c>
      <c r="G118" s="2">
        <v>0</v>
      </c>
      <c r="H118" s="2">
        <f t="shared" si="19"/>
        <v>0</v>
      </c>
      <c r="I118" s="2">
        <v>0</v>
      </c>
      <c r="J118" s="2">
        <v>0</v>
      </c>
      <c r="K118" s="2">
        <v>0</v>
      </c>
      <c r="L118" s="2">
        <v>0</v>
      </c>
      <c r="M118" s="1" t="s">
        <v>39</v>
      </c>
      <c r="N118" s="1" t="s">
        <v>158</v>
      </c>
    </row>
    <row r="119" spans="1:14" ht="12.75" customHeight="1" x14ac:dyDescent="0.25">
      <c r="A119" s="8">
        <v>6</v>
      </c>
      <c r="B119" s="91" t="s">
        <v>286</v>
      </c>
      <c r="C119" s="12" t="str">
        <f t="shared" si="22"/>
        <v>Old Windsor WMC</v>
      </c>
      <c r="D119" s="47">
        <v>1</v>
      </c>
      <c r="E119" s="2">
        <v>1</v>
      </c>
      <c r="F119" s="2">
        <v>0</v>
      </c>
      <c r="G119" s="2">
        <v>0</v>
      </c>
      <c r="H119" s="2">
        <f t="shared" ref="H119:H124" si="23">SUM(E119:G119)</f>
        <v>1</v>
      </c>
      <c r="I119" s="2">
        <v>38</v>
      </c>
      <c r="J119" s="2">
        <v>0</v>
      </c>
      <c r="K119" s="2">
        <v>2</v>
      </c>
      <c r="L119" s="2">
        <v>1</v>
      </c>
      <c r="M119" s="1" t="s">
        <v>39</v>
      </c>
      <c r="N119" s="1" t="s">
        <v>158</v>
      </c>
    </row>
    <row r="120" spans="1:14" ht="12.75" customHeight="1" x14ac:dyDescent="0.25">
      <c r="A120" s="8">
        <v>6</v>
      </c>
      <c r="B120" s="96" t="s">
        <v>287</v>
      </c>
      <c r="C120" s="12" t="str">
        <f t="shared" si="22"/>
        <v>Old Windsor WMC</v>
      </c>
      <c r="D120" s="47">
        <v>1</v>
      </c>
      <c r="E120" s="2">
        <v>3</v>
      </c>
      <c r="F120" s="2">
        <v>0</v>
      </c>
      <c r="G120" s="2">
        <v>0</v>
      </c>
      <c r="H120" s="2">
        <f t="shared" si="23"/>
        <v>3</v>
      </c>
      <c r="I120" s="2">
        <v>0</v>
      </c>
      <c r="J120" s="2">
        <v>0</v>
      </c>
      <c r="K120" s="2">
        <v>0</v>
      </c>
      <c r="L120" s="2">
        <v>3</v>
      </c>
      <c r="M120" s="1" t="s">
        <v>39</v>
      </c>
      <c r="N120" s="1" t="s">
        <v>158</v>
      </c>
    </row>
    <row r="121" spans="1:14" ht="12.75" customHeight="1" x14ac:dyDescent="0.25">
      <c r="A121" s="8">
        <v>6</v>
      </c>
      <c r="B121" s="91" t="s">
        <v>288</v>
      </c>
      <c r="C121" s="12" t="str">
        <f t="shared" si="22"/>
        <v>Old Windsor WMC</v>
      </c>
      <c r="D121" s="47">
        <v>1</v>
      </c>
      <c r="E121" s="2">
        <v>0</v>
      </c>
      <c r="F121" s="2">
        <v>0</v>
      </c>
      <c r="G121" s="2">
        <v>0</v>
      </c>
      <c r="H121" s="2">
        <f t="shared" si="23"/>
        <v>0</v>
      </c>
      <c r="I121" s="2">
        <v>0</v>
      </c>
      <c r="J121" s="2">
        <v>0</v>
      </c>
      <c r="K121" s="2">
        <v>0</v>
      </c>
      <c r="L121" s="2">
        <v>0</v>
      </c>
      <c r="M121" s="1" t="s">
        <v>39</v>
      </c>
      <c r="N121" s="1" t="s">
        <v>158</v>
      </c>
    </row>
    <row r="122" spans="1:14" ht="12.75" customHeight="1" x14ac:dyDescent="0.25">
      <c r="A122" s="8">
        <v>6</v>
      </c>
      <c r="B122" s="91" t="s">
        <v>289</v>
      </c>
      <c r="C122" s="12" t="str">
        <f t="shared" si="22"/>
        <v>Old Windsor WMC</v>
      </c>
      <c r="D122" s="47">
        <v>1</v>
      </c>
      <c r="E122" s="2">
        <v>1</v>
      </c>
      <c r="F122" s="2">
        <v>0</v>
      </c>
      <c r="G122" s="2">
        <v>0</v>
      </c>
      <c r="H122" s="2">
        <f t="shared" si="23"/>
        <v>1</v>
      </c>
      <c r="I122" s="2">
        <v>48</v>
      </c>
      <c r="J122" s="2">
        <v>0</v>
      </c>
      <c r="K122" s="2">
        <v>2</v>
      </c>
      <c r="L122" s="2">
        <v>1</v>
      </c>
      <c r="M122" s="1" t="s">
        <v>39</v>
      </c>
      <c r="N122" s="1" t="s">
        <v>158</v>
      </c>
    </row>
    <row r="123" spans="1:14" ht="12.75" customHeight="1" x14ac:dyDescent="0.25">
      <c r="A123" s="8">
        <v>6</v>
      </c>
      <c r="B123" s="51" t="s">
        <v>290</v>
      </c>
      <c r="C123" s="12" t="str">
        <f t="shared" si="22"/>
        <v>Old Windsor WMC</v>
      </c>
      <c r="D123" s="47">
        <v>0</v>
      </c>
      <c r="E123" s="2">
        <v>0</v>
      </c>
      <c r="F123" s="2">
        <v>0</v>
      </c>
      <c r="G123" s="2">
        <v>0</v>
      </c>
      <c r="H123" s="2">
        <f t="shared" si="23"/>
        <v>0</v>
      </c>
      <c r="I123" s="2">
        <v>0</v>
      </c>
      <c r="J123" s="2">
        <v>0</v>
      </c>
      <c r="K123" s="2">
        <v>0</v>
      </c>
      <c r="L123" s="2">
        <v>0</v>
      </c>
      <c r="M123" s="1" t="s">
        <v>39</v>
      </c>
      <c r="N123" s="1" t="s">
        <v>158</v>
      </c>
    </row>
    <row r="124" spans="1:14" ht="12.75" customHeight="1" x14ac:dyDescent="0.25">
      <c r="A124" s="8">
        <v>6</v>
      </c>
      <c r="B124" s="91" t="s">
        <v>291</v>
      </c>
      <c r="C124" s="12" t="str">
        <f t="shared" si="22"/>
        <v>Old Windsor WMC</v>
      </c>
      <c r="D124" s="47">
        <v>1</v>
      </c>
      <c r="E124" s="2">
        <v>3</v>
      </c>
      <c r="F124" s="2">
        <v>0</v>
      </c>
      <c r="G124" s="2">
        <v>0</v>
      </c>
      <c r="H124" s="2">
        <f t="shared" si="23"/>
        <v>3</v>
      </c>
      <c r="I124" s="2">
        <v>20</v>
      </c>
      <c r="J124" s="2">
        <v>0</v>
      </c>
      <c r="K124" s="2">
        <v>1</v>
      </c>
      <c r="L124" s="2">
        <v>3</v>
      </c>
      <c r="M124" s="1" t="s">
        <v>39</v>
      </c>
      <c r="N124" s="1" t="s">
        <v>158</v>
      </c>
    </row>
    <row r="125" spans="1:14" ht="12.75" customHeight="1" x14ac:dyDescent="0.25">
      <c r="A125" s="8">
        <v>6</v>
      </c>
      <c r="B125" s="91" t="s">
        <v>292</v>
      </c>
      <c r="C125" s="12" t="str">
        <f>C118</f>
        <v>Old Windsor WMC</v>
      </c>
      <c r="D125" s="47">
        <v>1</v>
      </c>
      <c r="E125" s="2">
        <v>0</v>
      </c>
      <c r="F125" s="2">
        <v>0</v>
      </c>
      <c r="G125" s="2">
        <v>0</v>
      </c>
      <c r="H125" s="2">
        <f t="shared" si="19"/>
        <v>0</v>
      </c>
      <c r="I125" s="2">
        <v>0</v>
      </c>
      <c r="J125" s="2">
        <v>0</v>
      </c>
      <c r="K125" s="2">
        <v>0</v>
      </c>
      <c r="L125" s="2">
        <v>0</v>
      </c>
      <c r="M125" s="1" t="s">
        <v>39</v>
      </c>
      <c r="N125" s="1" t="s">
        <v>158</v>
      </c>
    </row>
    <row r="126" spans="1:14" ht="12.75" customHeight="1" x14ac:dyDescent="0.25">
      <c r="A126" s="8">
        <v>6</v>
      </c>
      <c r="B126" s="91" t="s">
        <v>293</v>
      </c>
      <c r="C126" s="12" t="str">
        <f t="shared" si="22"/>
        <v>Old Windsor WMC</v>
      </c>
      <c r="D126" s="47">
        <v>1</v>
      </c>
      <c r="E126" s="2">
        <v>0</v>
      </c>
      <c r="F126" s="2">
        <v>2</v>
      </c>
      <c r="G126" s="2">
        <v>0</v>
      </c>
      <c r="H126" s="2">
        <f t="shared" si="19"/>
        <v>2</v>
      </c>
      <c r="I126" s="2">
        <v>0</v>
      </c>
      <c r="J126" s="2">
        <v>0</v>
      </c>
      <c r="K126" s="2">
        <v>0</v>
      </c>
      <c r="L126" s="2">
        <v>2</v>
      </c>
      <c r="M126" s="1" t="s">
        <v>39</v>
      </c>
      <c r="N126" s="1" t="s">
        <v>158</v>
      </c>
    </row>
    <row r="127" spans="1:14" ht="12.75" customHeight="1" x14ac:dyDescent="0.25">
      <c r="A127" s="8">
        <v>6</v>
      </c>
      <c r="B127" s="91" t="s">
        <v>294</v>
      </c>
      <c r="C127" s="12" t="str">
        <f t="shared" si="22"/>
        <v>Old Windsor WMC</v>
      </c>
      <c r="D127" s="47">
        <v>1</v>
      </c>
      <c r="E127" s="2">
        <v>1</v>
      </c>
      <c r="F127" s="2">
        <v>0</v>
      </c>
      <c r="G127" s="2">
        <v>0</v>
      </c>
      <c r="H127" s="2">
        <f t="shared" si="19"/>
        <v>1</v>
      </c>
      <c r="I127" s="2">
        <v>42</v>
      </c>
      <c r="J127" s="2">
        <v>0</v>
      </c>
      <c r="K127" s="2">
        <v>1</v>
      </c>
      <c r="L127" s="2">
        <v>1</v>
      </c>
      <c r="M127" s="1" t="s">
        <v>39</v>
      </c>
      <c r="N127" s="1" t="s">
        <v>158</v>
      </c>
    </row>
    <row r="128" spans="1:14" ht="12.75" customHeight="1" x14ac:dyDescent="0.25">
      <c r="A128" s="8">
        <v>6</v>
      </c>
      <c r="B128" s="91" t="s">
        <v>295</v>
      </c>
      <c r="C128" s="12" t="str">
        <f t="shared" si="22"/>
        <v>Old Windsor WMC</v>
      </c>
      <c r="D128" s="47">
        <v>1</v>
      </c>
      <c r="E128" s="2">
        <v>1</v>
      </c>
      <c r="F128" s="2">
        <v>0</v>
      </c>
      <c r="G128" s="2">
        <v>0</v>
      </c>
      <c r="H128" s="2">
        <f t="shared" si="19"/>
        <v>1</v>
      </c>
      <c r="I128" s="2">
        <v>40</v>
      </c>
      <c r="J128" s="2">
        <v>0</v>
      </c>
      <c r="K128" s="2">
        <v>2</v>
      </c>
      <c r="L128" s="2">
        <v>1</v>
      </c>
      <c r="M128" s="1" t="s">
        <v>39</v>
      </c>
      <c r="N128" s="1" t="s">
        <v>158</v>
      </c>
    </row>
    <row r="129" spans="1:14" ht="12.75" customHeight="1" x14ac:dyDescent="0.25">
      <c r="A129" s="8">
        <v>6</v>
      </c>
      <c r="B129" s="91"/>
      <c r="C129" s="12" t="str">
        <f t="shared" si="22"/>
        <v>Old Windsor WMC</v>
      </c>
      <c r="D129" s="47">
        <v>0</v>
      </c>
      <c r="E129" s="2">
        <v>0</v>
      </c>
      <c r="F129" s="2">
        <v>0</v>
      </c>
      <c r="G129" s="2">
        <v>0</v>
      </c>
      <c r="H129" s="2">
        <f t="shared" si="19"/>
        <v>0</v>
      </c>
      <c r="I129" s="2">
        <v>0</v>
      </c>
      <c r="J129" s="2">
        <v>0</v>
      </c>
      <c r="K129" s="2">
        <v>0</v>
      </c>
      <c r="L129" s="2">
        <v>0</v>
      </c>
      <c r="M129" s="1" t="s">
        <v>39</v>
      </c>
      <c r="N129" s="1" t="s">
        <v>158</v>
      </c>
    </row>
    <row r="130" spans="1:14" ht="12.75" customHeight="1" x14ac:dyDescent="0.25">
      <c r="A130" s="8">
        <v>6</v>
      </c>
      <c r="B130" s="91"/>
      <c r="C130" s="12" t="str">
        <f t="shared" si="22"/>
        <v>Old Windsor WMC</v>
      </c>
      <c r="D130" s="47">
        <v>0</v>
      </c>
      <c r="E130" s="2">
        <v>0</v>
      </c>
      <c r="F130" s="2">
        <v>0</v>
      </c>
      <c r="G130" s="2">
        <v>0</v>
      </c>
      <c r="H130" s="2">
        <f t="shared" si="19"/>
        <v>0</v>
      </c>
      <c r="I130" s="2">
        <v>0</v>
      </c>
      <c r="J130" s="2">
        <v>0</v>
      </c>
      <c r="K130" s="2">
        <v>0</v>
      </c>
      <c r="L130" s="2">
        <v>0</v>
      </c>
      <c r="M130" s="1" t="s">
        <v>39</v>
      </c>
      <c r="N130" s="1" t="s">
        <v>158</v>
      </c>
    </row>
    <row r="131" spans="1:14" ht="12.75" customHeight="1" x14ac:dyDescent="0.25">
      <c r="A131" s="8">
        <v>6</v>
      </c>
      <c r="B131" s="91"/>
      <c r="C131" s="12" t="str">
        <f t="shared" si="22"/>
        <v>Old Windsor WMC</v>
      </c>
      <c r="D131" s="47">
        <v>0</v>
      </c>
      <c r="E131" s="2">
        <v>0</v>
      </c>
      <c r="F131" s="2">
        <v>0</v>
      </c>
      <c r="G131" s="2">
        <v>0</v>
      </c>
      <c r="H131" s="2">
        <f t="shared" si="19"/>
        <v>0</v>
      </c>
      <c r="I131" s="2">
        <v>0</v>
      </c>
      <c r="J131" s="2">
        <v>0</v>
      </c>
      <c r="K131" s="2">
        <v>0</v>
      </c>
      <c r="L131" s="2">
        <v>0</v>
      </c>
      <c r="M131" s="1" t="s">
        <v>39</v>
      </c>
      <c r="N131" s="1" t="s">
        <v>158</v>
      </c>
    </row>
    <row r="132" spans="1:14" ht="12.75" customHeight="1" x14ac:dyDescent="0.25">
      <c r="A132" s="8">
        <v>6</v>
      </c>
      <c r="B132" s="91"/>
      <c r="C132" s="12" t="str">
        <f t="shared" si="22"/>
        <v>Old Windsor WMC</v>
      </c>
      <c r="D132" s="47">
        <v>0</v>
      </c>
      <c r="E132" s="2">
        <v>0</v>
      </c>
      <c r="F132" s="2">
        <v>0</v>
      </c>
      <c r="G132" s="2">
        <v>0</v>
      </c>
      <c r="H132" s="2">
        <f t="shared" si="19"/>
        <v>0</v>
      </c>
      <c r="I132" s="2">
        <v>0</v>
      </c>
      <c r="J132" s="2">
        <v>0</v>
      </c>
      <c r="K132" s="2">
        <v>0</v>
      </c>
      <c r="L132" s="2">
        <v>0</v>
      </c>
      <c r="M132" s="1" t="s">
        <v>39</v>
      </c>
      <c r="N132" s="1" t="s">
        <v>158</v>
      </c>
    </row>
    <row r="133" spans="1:14" ht="12.75" customHeight="1" x14ac:dyDescent="0.25">
      <c r="A133" s="8">
        <v>6</v>
      </c>
      <c r="B133" s="91"/>
      <c r="C133" s="12" t="str">
        <f t="shared" si="22"/>
        <v>Old Windsor WMC</v>
      </c>
      <c r="D133" s="47">
        <v>0</v>
      </c>
      <c r="E133" s="2">
        <v>0</v>
      </c>
      <c r="F133" s="2">
        <v>0</v>
      </c>
      <c r="G133" s="2">
        <v>0</v>
      </c>
      <c r="H133" s="2">
        <f t="shared" si="19"/>
        <v>0</v>
      </c>
      <c r="I133" s="2">
        <v>0</v>
      </c>
      <c r="J133" s="2">
        <v>0</v>
      </c>
      <c r="K133" s="2">
        <v>0</v>
      </c>
      <c r="L133" s="2">
        <v>0</v>
      </c>
      <c r="M133" s="1" t="s">
        <v>39</v>
      </c>
      <c r="N133" s="1" t="s">
        <v>158</v>
      </c>
    </row>
    <row r="134" spans="1:14" ht="12.75" customHeight="1" x14ac:dyDescent="0.25">
      <c r="A134" s="8">
        <v>7</v>
      </c>
      <c r="B134" s="91" t="s">
        <v>212</v>
      </c>
      <c r="C134" s="12" t="str">
        <f>Data!B8</f>
        <v>Stoke Poges VC</v>
      </c>
      <c r="D134" s="47">
        <v>0</v>
      </c>
      <c r="E134" s="2">
        <v>0</v>
      </c>
      <c r="F134" s="2">
        <v>0</v>
      </c>
      <c r="G134" s="2">
        <v>0</v>
      </c>
      <c r="H134" s="2">
        <f t="shared" si="19"/>
        <v>0</v>
      </c>
      <c r="I134" s="2">
        <v>0</v>
      </c>
      <c r="J134" s="2">
        <v>0</v>
      </c>
      <c r="K134" s="2">
        <v>0</v>
      </c>
      <c r="L134" s="2">
        <v>0</v>
      </c>
      <c r="M134" s="1" t="s">
        <v>39</v>
      </c>
      <c r="N134" s="1" t="s">
        <v>158</v>
      </c>
    </row>
    <row r="135" spans="1:14" ht="12.75" customHeight="1" x14ac:dyDescent="0.25">
      <c r="A135" s="8">
        <v>7</v>
      </c>
      <c r="B135" s="91" t="s">
        <v>213</v>
      </c>
      <c r="C135" s="12" t="str">
        <f t="shared" ref="C135:C158" si="24">C134</f>
        <v>Stoke Poges VC</v>
      </c>
      <c r="D135" s="47">
        <v>0</v>
      </c>
      <c r="E135" s="2">
        <v>0</v>
      </c>
      <c r="F135" s="2">
        <v>0</v>
      </c>
      <c r="G135" s="2">
        <v>0</v>
      </c>
      <c r="H135" s="2">
        <f t="shared" si="19"/>
        <v>0</v>
      </c>
      <c r="I135" s="2">
        <v>0</v>
      </c>
      <c r="J135" s="2">
        <v>0</v>
      </c>
      <c r="K135" s="2">
        <v>0</v>
      </c>
      <c r="L135" s="2">
        <v>0</v>
      </c>
      <c r="M135" s="1" t="s">
        <v>39</v>
      </c>
      <c r="N135" s="1" t="s">
        <v>158</v>
      </c>
    </row>
    <row r="136" spans="1:14" ht="12.75" customHeight="1" x14ac:dyDescent="0.25">
      <c r="A136" s="8">
        <v>7</v>
      </c>
      <c r="B136" s="91" t="s">
        <v>215</v>
      </c>
      <c r="C136" s="12" t="str">
        <f t="shared" si="24"/>
        <v>Stoke Poges VC</v>
      </c>
      <c r="D136" s="47">
        <v>0</v>
      </c>
      <c r="E136" s="2">
        <v>0</v>
      </c>
      <c r="F136" s="2">
        <v>0</v>
      </c>
      <c r="G136" s="2">
        <v>0</v>
      </c>
      <c r="H136" s="2">
        <f t="shared" si="19"/>
        <v>0</v>
      </c>
      <c r="I136" s="2">
        <v>0</v>
      </c>
      <c r="J136" s="2">
        <v>0</v>
      </c>
      <c r="K136" s="2">
        <v>0</v>
      </c>
      <c r="L136" s="2">
        <v>0</v>
      </c>
      <c r="M136" s="1" t="s">
        <v>39</v>
      </c>
      <c r="N136" s="1" t="s">
        <v>158</v>
      </c>
    </row>
    <row r="137" spans="1:14" ht="12.75" customHeight="1" x14ac:dyDescent="0.25">
      <c r="A137" s="8">
        <v>7</v>
      </c>
      <c r="B137" s="91" t="s">
        <v>216</v>
      </c>
      <c r="C137" s="12" t="str">
        <f t="shared" si="24"/>
        <v>Stoke Poges VC</v>
      </c>
      <c r="D137" s="47">
        <v>0</v>
      </c>
      <c r="E137" s="2">
        <v>0</v>
      </c>
      <c r="F137" s="2">
        <v>0</v>
      </c>
      <c r="G137" s="2">
        <v>0</v>
      </c>
      <c r="H137" s="2">
        <f t="shared" si="19"/>
        <v>0</v>
      </c>
      <c r="I137" s="2">
        <v>0</v>
      </c>
      <c r="J137" s="2">
        <v>0</v>
      </c>
      <c r="K137" s="2">
        <v>0</v>
      </c>
      <c r="L137" s="2">
        <v>0</v>
      </c>
      <c r="M137" s="1" t="s">
        <v>39</v>
      </c>
      <c r="N137" s="1" t="s">
        <v>158</v>
      </c>
    </row>
    <row r="138" spans="1:14" ht="12.75" customHeight="1" x14ac:dyDescent="0.25">
      <c r="A138" s="8">
        <v>7</v>
      </c>
      <c r="B138" s="96" t="s">
        <v>217</v>
      </c>
      <c r="C138" s="12" t="str">
        <f t="shared" si="24"/>
        <v>Stoke Poges VC</v>
      </c>
      <c r="D138" s="47">
        <v>0</v>
      </c>
      <c r="E138" s="2">
        <v>0</v>
      </c>
      <c r="F138" s="2">
        <v>0</v>
      </c>
      <c r="G138" s="2">
        <v>0</v>
      </c>
      <c r="H138" s="2">
        <f t="shared" si="19"/>
        <v>0</v>
      </c>
      <c r="I138" s="2">
        <v>0</v>
      </c>
      <c r="J138" s="2">
        <v>0</v>
      </c>
      <c r="K138" s="2">
        <v>0</v>
      </c>
      <c r="L138" s="2">
        <v>0</v>
      </c>
      <c r="M138" s="1" t="s">
        <v>39</v>
      </c>
      <c r="N138" s="1" t="s">
        <v>158</v>
      </c>
    </row>
    <row r="139" spans="1:14" ht="12.75" customHeight="1" x14ac:dyDescent="0.25">
      <c r="A139" s="8">
        <v>7</v>
      </c>
      <c r="B139" s="91" t="s">
        <v>296</v>
      </c>
      <c r="C139" s="12" t="str">
        <f>C137</f>
        <v>Stoke Poges VC</v>
      </c>
      <c r="D139" s="47">
        <v>1</v>
      </c>
      <c r="E139" s="2">
        <v>3</v>
      </c>
      <c r="F139" s="2">
        <v>0</v>
      </c>
      <c r="G139" s="2">
        <v>0</v>
      </c>
      <c r="H139" s="2">
        <f t="shared" ref="H139" si="25">SUM(E139:G139)</f>
        <v>3</v>
      </c>
      <c r="I139" s="2">
        <v>0</v>
      </c>
      <c r="J139" s="2">
        <v>0</v>
      </c>
      <c r="K139" s="2">
        <v>0</v>
      </c>
      <c r="L139" s="2">
        <v>3</v>
      </c>
      <c r="M139" s="1" t="s">
        <v>39</v>
      </c>
      <c r="N139" s="1" t="s">
        <v>158</v>
      </c>
    </row>
    <row r="140" spans="1:14" ht="12.75" customHeight="1" x14ac:dyDescent="0.25">
      <c r="A140" s="8">
        <v>7</v>
      </c>
      <c r="B140" s="91" t="s">
        <v>297</v>
      </c>
      <c r="C140" s="12" t="str">
        <f>C138</f>
        <v>Stoke Poges VC</v>
      </c>
      <c r="D140" s="47">
        <v>1</v>
      </c>
      <c r="E140" s="2">
        <v>5</v>
      </c>
      <c r="F140" s="2">
        <v>0</v>
      </c>
      <c r="G140" s="2">
        <v>0</v>
      </c>
      <c r="H140" s="2">
        <f t="shared" si="19"/>
        <v>5</v>
      </c>
      <c r="I140" s="2">
        <v>0</v>
      </c>
      <c r="J140" s="2">
        <v>0</v>
      </c>
      <c r="K140" s="2">
        <v>0</v>
      </c>
      <c r="L140" s="2">
        <v>5</v>
      </c>
      <c r="M140" s="1" t="s">
        <v>39</v>
      </c>
      <c r="N140" s="1" t="s">
        <v>158</v>
      </c>
    </row>
    <row r="141" spans="1:14" ht="12.75" customHeight="1" x14ac:dyDescent="0.25">
      <c r="A141" s="8">
        <v>7</v>
      </c>
      <c r="B141" s="91" t="s">
        <v>298</v>
      </c>
      <c r="C141" s="12" t="str">
        <f t="shared" si="24"/>
        <v>Stoke Poges VC</v>
      </c>
      <c r="D141" s="47">
        <v>1</v>
      </c>
      <c r="E141" s="2">
        <v>5</v>
      </c>
      <c r="F141" s="2">
        <v>0</v>
      </c>
      <c r="G141" s="2">
        <v>0</v>
      </c>
      <c r="H141" s="2">
        <f t="shared" ref="H141" si="26">SUM(E141:G141)</f>
        <v>5</v>
      </c>
      <c r="I141" s="2">
        <v>57</v>
      </c>
      <c r="J141" s="2">
        <v>0</v>
      </c>
      <c r="K141" s="2">
        <v>1</v>
      </c>
      <c r="L141" s="2">
        <v>5</v>
      </c>
      <c r="M141" s="1" t="s">
        <v>39</v>
      </c>
      <c r="N141" s="1" t="s">
        <v>158</v>
      </c>
    </row>
    <row r="142" spans="1:14" ht="12.75" customHeight="1" x14ac:dyDescent="0.25">
      <c r="A142" s="8">
        <v>7</v>
      </c>
      <c r="B142" s="91" t="s">
        <v>299</v>
      </c>
      <c r="C142" s="12" t="str">
        <f>C140</f>
        <v>Stoke Poges VC</v>
      </c>
      <c r="D142" s="47">
        <v>0</v>
      </c>
      <c r="E142" s="2">
        <v>0</v>
      </c>
      <c r="F142" s="2">
        <v>0</v>
      </c>
      <c r="G142" s="2">
        <v>0</v>
      </c>
      <c r="H142" s="2">
        <f t="shared" si="19"/>
        <v>0</v>
      </c>
      <c r="I142" s="2">
        <v>0</v>
      </c>
      <c r="J142" s="2">
        <v>0</v>
      </c>
      <c r="K142" s="2">
        <v>0</v>
      </c>
      <c r="L142" s="2">
        <v>0</v>
      </c>
      <c r="M142" s="1" t="s">
        <v>39</v>
      </c>
      <c r="N142" s="1" t="s">
        <v>158</v>
      </c>
    </row>
    <row r="143" spans="1:14" ht="12.75" customHeight="1" x14ac:dyDescent="0.25">
      <c r="A143" s="8">
        <v>7</v>
      </c>
      <c r="B143" s="91" t="s">
        <v>300</v>
      </c>
      <c r="C143" s="12" t="str">
        <f t="shared" si="24"/>
        <v>Stoke Poges VC</v>
      </c>
      <c r="D143" s="47">
        <v>1</v>
      </c>
      <c r="E143" s="2">
        <v>0</v>
      </c>
      <c r="F143" s="2">
        <v>0</v>
      </c>
      <c r="G143" s="2">
        <v>0</v>
      </c>
      <c r="H143" s="2">
        <f t="shared" ref="H143:H149" si="27">SUM(E143:G143)</f>
        <v>0</v>
      </c>
      <c r="I143" s="2">
        <v>0</v>
      </c>
      <c r="J143" s="2">
        <v>0</v>
      </c>
      <c r="K143" s="2">
        <v>0</v>
      </c>
      <c r="L143" s="2">
        <v>0</v>
      </c>
      <c r="M143" s="1" t="s">
        <v>39</v>
      </c>
      <c r="N143" s="1" t="s">
        <v>158</v>
      </c>
    </row>
    <row r="144" spans="1:14" ht="12.75" customHeight="1" x14ac:dyDescent="0.25">
      <c r="A144" s="8">
        <v>7</v>
      </c>
      <c r="B144" s="91" t="s">
        <v>301</v>
      </c>
      <c r="C144" s="12" t="str">
        <f t="shared" si="24"/>
        <v>Stoke Poges VC</v>
      </c>
      <c r="D144" s="47">
        <v>1</v>
      </c>
      <c r="E144" s="2">
        <v>1</v>
      </c>
      <c r="F144" s="2">
        <v>2</v>
      </c>
      <c r="G144" s="2">
        <v>0</v>
      </c>
      <c r="H144" s="2">
        <f t="shared" ref="H144" si="28">SUM(E144:G144)</f>
        <v>3</v>
      </c>
      <c r="I144" s="2">
        <v>0</v>
      </c>
      <c r="J144" s="2">
        <v>0</v>
      </c>
      <c r="K144" s="2">
        <v>0</v>
      </c>
      <c r="L144" s="2">
        <v>3</v>
      </c>
      <c r="M144" s="1" t="s">
        <v>39</v>
      </c>
      <c r="N144" s="1" t="s">
        <v>158</v>
      </c>
    </row>
    <row r="145" spans="1:16" ht="12.75" customHeight="1" x14ac:dyDescent="0.25">
      <c r="A145" s="8">
        <v>7</v>
      </c>
      <c r="B145" s="51" t="s">
        <v>268</v>
      </c>
      <c r="C145" s="12" t="str">
        <f>C143</f>
        <v>Stoke Poges VC</v>
      </c>
      <c r="D145" s="47">
        <v>0</v>
      </c>
      <c r="E145" s="2">
        <v>0</v>
      </c>
      <c r="F145" s="2">
        <v>0</v>
      </c>
      <c r="G145" s="2">
        <v>0</v>
      </c>
      <c r="H145" s="2">
        <f t="shared" si="27"/>
        <v>0</v>
      </c>
      <c r="I145" s="2">
        <v>0</v>
      </c>
      <c r="J145" s="2">
        <v>0</v>
      </c>
      <c r="K145" s="2">
        <v>0</v>
      </c>
      <c r="L145" s="2">
        <v>0</v>
      </c>
      <c r="M145" s="1" t="s">
        <v>39</v>
      </c>
      <c r="N145" s="1" t="s">
        <v>158</v>
      </c>
    </row>
    <row r="146" spans="1:16" ht="12.75" customHeight="1" x14ac:dyDescent="0.25">
      <c r="A146" s="8">
        <v>7</v>
      </c>
      <c r="B146" s="91" t="s">
        <v>302</v>
      </c>
      <c r="C146" s="12" t="str">
        <f t="shared" si="24"/>
        <v>Stoke Poges VC</v>
      </c>
      <c r="D146" s="47">
        <v>0</v>
      </c>
      <c r="E146" s="2">
        <v>0</v>
      </c>
      <c r="F146" s="2">
        <v>0</v>
      </c>
      <c r="G146" s="2">
        <v>0</v>
      </c>
      <c r="H146" s="2">
        <f t="shared" si="27"/>
        <v>0</v>
      </c>
      <c r="I146" s="2">
        <v>0</v>
      </c>
      <c r="J146" s="2">
        <v>0</v>
      </c>
      <c r="K146" s="2">
        <v>0</v>
      </c>
      <c r="L146" s="2">
        <v>0</v>
      </c>
      <c r="M146" s="1" t="s">
        <v>39</v>
      </c>
      <c r="N146" s="1" t="s">
        <v>158</v>
      </c>
    </row>
    <row r="147" spans="1:16" ht="12.75" customHeight="1" x14ac:dyDescent="0.25">
      <c r="A147" s="8">
        <v>7</v>
      </c>
      <c r="B147" s="91" t="s">
        <v>303</v>
      </c>
      <c r="C147" s="12" t="str">
        <f t="shared" si="24"/>
        <v>Stoke Poges VC</v>
      </c>
      <c r="D147" s="47">
        <v>1</v>
      </c>
      <c r="E147" s="2">
        <v>0</v>
      </c>
      <c r="F147" s="2">
        <v>0</v>
      </c>
      <c r="G147" s="2">
        <v>0</v>
      </c>
      <c r="H147" s="2">
        <f t="shared" si="27"/>
        <v>0</v>
      </c>
      <c r="I147" s="2">
        <v>0</v>
      </c>
      <c r="J147" s="2">
        <v>0</v>
      </c>
      <c r="K147" s="2">
        <v>0</v>
      </c>
      <c r="L147" s="2">
        <v>0</v>
      </c>
      <c r="M147" s="1" t="s">
        <v>39</v>
      </c>
      <c r="N147" s="1" t="s">
        <v>158</v>
      </c>
    </row>
    <row r="148" spans="1:16" ht="12.75" customHeight="1" x14ac:dyDescent="0.25">
      <c r="A148" s="8">
        <v>7</v>
      </c>
      <c r="B148" s="91" t="s">
        <v>304</v>
      </c>
      <c r="C148" s="12" t="str">
        <f t="shared" si="24"/>
        <v>Stoke Poges VC</v>
      </c>
      <c r="D148" s="47">
        <v>0</v>
      </c>
      <c r="E148" s="2">
        <v>0</v>
      </c>
      <c r="F148" s="2">
        <v>0</v>
      </c>
      <c r="G148" s="2">
        <v>0</v>
      </c>
      <c r="H148" s="2">
        <f t="shared" si="27"/>
        <v>0</v>
      </c>
      <c r="I148" s="2">
        <v>0</v>
      </c>
      <c r="J148" s="2">
        <v>0</v>
      </c>
      <c r="K148" s="2">
        <v>0</v>
      </c>
      <c r="L148" s="2">
        <v>0</v>
      </c>
      <c r="M148" s="1" t="s">
        <v>39</v>
      </c>
      <c r="N148" s="1" t="s">
        <v>158</v>
      </c>
    </row>
    <row r="149" spans="1:16" ht="12.75" customHeight="1" x14ac:dyDescent="0.25">
      <c r="A149" s="8">
        <v>7</v>
      </c>
      <c r="B149" s="91" t="s">
        <v>305</v>
      </c>
      <c r="C149" s="12" t="str">
        <f t="shared" si="24"/>
        <v>Stoke Poges VC</v>
      </c>
      <c r="D149" s="47">
        <v>1</v>
      </c>
      <c r="E149" s="2">
        <v>1</v>
      </c>
      <c r="F149" s="2">
        <v>0</v>
      </c>
      <c r="G149" s="2">
        <v>0</v>
      </c>
      <c r="H149" s="2">
        <f t="shared" si="27"/>
        <v>1</v>
      </c>
      <c r="I149" s="2">
        <v>0</v>
      </c>
      <c r="J149" s="2">
        <v>0</v>
      </c>
      <c r="K149" s="2">
        <v>0</v>
      </c>
      <c r="L149" s="2">
        <v>1</v>
      </c>
      <c r="M149" s="1" t="s">
        <v>39</v>
      </c>
      <c r="N149" s="1" t="s">
        <v>158</v>
      </c>
    </row>
    <row r="150" spans="1:16" ht="12.75" customHeight="1" x14ac:dyDescent="0.25">
      <c r="A150" s="8">
        <v>7</v>
      </c>
      <c r="B150" s="91" t="s">
        <v>306</v>
      </c>
      <c r="C150" s="12" t="str">
        <f>C142</f>
        <v>Stoke Poges VC</v>
      </c>
      <c r="D150" s="47">
        <v>0</v>
      </c>
      <c r="E150" s="2">
        <v>0</v>
      </c>
      <c r="F150" s="2">
        <v>0</v>
      </c>
      <c r="G150" s="2">
        <v>0</v>
      </c>
      <c r="H150" s="2">
        <f t="shared" si="19"/>
        <v>0</v>
      </c>
      <c r="I150" s="2">
        <v>0</v>
      </c>
      <c r="J150" s="2">
        <v>0</v>
      </c>
      <c r="K150" s="2">
        <v>0</v>
      </c>
      <c r="L150" s="2">
        <v>0</v>
      </c>
      <c r="M150" s="1" t="s">
        <v>39</v>
      </c>
      <c r="N150" s="1" t="s">
        <v>158</v>
      </c>
    </row>
    <row r="151" spans="1:16" ht="12.75" customHeight="1" x14ac:dyDescent="0.25">
      <c r="A151" s="8">
        <v>7</v>
      </c>
      <c r="B151" s="91" t="s">
        <v>307</v>
      </c>
      <c r="C151" s="12" t="str">
        <f t="shared" si="24"/>
        <v>Stoke Poges VC</v>
      </c>
      <c r="D151" s="47">
        <v>1</v>
      </c>
      <c r="E151" s="2">
        <v>2</v>
      </c>
      <c r="F151" s="2">
        <v>0</v>
      </c>
      <c r="G151" s="2">
        <v>0</v>
      </c>
      <c r="H151" s="2">
        <f t="shared" si="19"/>
        <v>2</v>
      </c>
      <c r="I151" s="2">
        <v>0</v>
      </c>
      <c r="J151" s="2">
        <v>0</v>
      </c>
      <c r="K151" s="2">
        <v>0</v>
      </c>
      <c r="L151" s="2">
        <v>2</v>
      </c>
      <c r="M151" s="1" t="s">
        <v>39</v>
      </c>
      <c r="N151" s="1" t="s">
        <v>158</v>
      </c>
    </row>
    <row r="152" spans="1:16" ht="12.75" customHeight="1" x14ac:dyDescent="0.25">
      <c r="A152" s="8">
        <v>7</v>
      </c>
      <c r="B152" s="91" t="s">
        <v>308</v>
      </c>
      <c r="C152" s="12" t="str">
        <f>C150</f>
        <v>Stoke Poges VC</v>
      </c>
      <c r="D152" s="47">
        <v>1</v>
      </c>
      <c r="E152" s="2">
        <v>0</v>
      </c>
      <c r="F152" s="2">
        <v>0</v>
      </c>
      <c r="G152" s="2">
        <v>0</v>
      </c>
      <c r="H152" s="2">
        <f t="shared" ref="H152" si="29">SUM(E152:G152)</f>
        <v>0</v>
      </c>
      <c r="I152" s="2">
        <v>0</v>
      </c>
      <c r="J152" s="2">
        <v>0</v>
      </c>
      <c r="K152" s="2">
        <v>0</v>
      </c>
      <c r="L152" s="2">
        <v>0</v>
      </c>
      <c r="M152" s="1" t="s">
        <v>39</v>
      </c>
      <c r="N152" s="1" t="s">
        <v>158</v>
      </c>
    </row>
    <row r="153" spans="1:16" ht="12.75" customHeight="1" x14ac:dyDescent="0.25">
      <c r="A153" s="8">
        <v>7</v>
      </c>
      <c r="B153" s="91" t="s">
        <v>309</v>
      </c>
      <c r="C153" s="12" t="str">
        <f>C151</f>
        <v>Stoke Poges VC</v>
      </c>
      <c r="D153" s="47">
        <v>0</v>
      </c>
      <c r="E153" s="2">
        <v>0</v>
      </c>
      <c r="F153" s="2">
        <v>0</v>
      </c>
      <c r="G153" s="2">
        <v>0</v>
      </c>
      <c r="H153" s="2">
        <f t="shared" si="19"/>
        <v>0</v>
      </c>
      <c r="I153" s="2">
        <v>0</v>
      </c>
      <c r="J153" s="2">
        <v>0</v>
      </c>
      <c r="K153" s="2">
        <v>0</v>
      </c>
      <c r="L153" s="2">
        <v>0</v>
      </c>
      <c r="M153" s="1" t="s">
        <v>39</v>
      </c>
      <c r="N153" s="1" t="s">
        <v>158</v>
      </c>
    </row>
    <row r="154" spans="1:16" ht="12.75" customHeight="1" x14ac:dyDescent="0.25">
      <c r="A154" s="8">
        <v>7</v>
      </c>
      <c r="B154" s="91" t="s">
        <v>310</v>
      </c>
      <c r="C154" s="12" t="str">
        <f t="shared" si="24"/>
        <v>Stoke Poges VC</v>
      </c>
      <c r="D154" s="47">
        <v>1</v>
      </c>
      <c r="E154" s="2">
        <v>1</v>
      </c>
      <c r="F154" s="2">
        <v>0</v>
      </c>
      <c r="G154" s="2">
        <v>0</v>
      </c>
      <c r="H154" s="2">
        <f t="shared" si="19"/>
        <v>1</v>
      </c>
      <c r="I154" s="2">
        <v>0</v>
      </c>
      <c r="J154" s="2">
        <v>0</v>
      </c>
      <c r="K154" s="2">
        <v>0</v>
      </c>
      <c r="L154" s="2">
        <v>1</v>
      </c>
      <c r="M154" s="1" t="s">
        <v>39</v>
      </c>
      <c r="N154" s="1" t="s">
        <v>158</v>
      </c>
    </row>
    <row r="155" spans="1:16" ht="12.75" customHeight="1" x14ac:dyDescent="0.25">
      <c r="A155" s="8">
        <v>7</v>
      </c>
      <c r="B155" s="91" t="s">
        <v>311</v>
      </c>
      <c r="C155" s="12" t="str">
        <f t="shared" si="24"/>
        <v>Stoke Poges VC</v>
      </c>
      <c r="D155" s="47">
        <v>0</v>
      </c>
      <c r="E155" s="2">
        <v>0</v>
      </c>
      <c r="F155" s="2">
        <v>0</v>
      </c>
      <c r="G155" s="2">
        <v>0</v>
      </c>
      <c r="H155" s="2">
        <f t="shared" si="19"/>
        <v>0</v>
      </c>
      <c r="I155" s="2">
        <v>0</v>
      </c>
      <c r="J155" s="2">
        <v>0</v>
      </c>
      <c r="K155" s="2">
        <v>0</v>
      </c>
      <c r="L155" s="2">
        <v>0</v>
      </c>
      <c r="M155" s="1" t="s">
        <v>39</v>
      </c>
      <c r="N155" s="1" t="s">
        <v>158</v>
      </c>
    </row>
    <row r="156" spans="1:16" ht="12.75" customHeight="1" x14ac:dyDescent="0.25">
      <c r="A156" s="8">
        <v>7</v>
      </c>
      <c r="B156" s="91"/>
      <c r="C156" s="12" t="str">
        <f t="shared" si="24"/>
        <v>Stoke Poges VC</v>
      </c>
      <c r="D156" s="47">
        <v>0</v>
      </c>
      <c r="E156" s="2">
        <v>0</v>
      </c>
      <c r="F156" s="2">
        <v>0</v>
      </c>
      <c r="G156" s="2">
        <v>0</v>
      </c>
      <c r="H156" s="2">
        <f t="shared" si="19"/>
        <v>0</v>
      </c>
      <c r="I156" s="2">
        <v>0</v>
      </c>
      <c r="J156" s="2">
        <v>0</v>
      </c>
      <c r="K156" s="2">
        <v>0</v>
      </c>
      <c r="L156" s="2">
        <v>0</v>
      </c>
      <c r="M156" s="1" t="s">
        <v>39</v>
      </c>
      <c r="N156" s="1" t="s">
        <v>158</v>
      </c>
    </row>
    <row r="157" spans="1:16" ht="12.75" customHeight="1" x14ac:dyDescent="0.25">
      <c r="A157" s="8">
        <v>7</v>
      </c>
      <c r="B157" s="91"/>
      <c r="C157" s="12" t="str">
        <f t="shared" si="24"/>
        <v>Stoke Poges VC</v>
      </c>
      <c r="D157" s="47">
        <v>0</v>
      </c>
      <c r="E157" s="2">
        <v>0</v>
      </c>
      <c r="F157" s="2">
        <v>0</v>
      </c>
      <c r="G157" s="2">
        <v>0</v>
      </c>
      <c r="H157" s="2">
        <f t="shared" si="19"/>
        <v>0</v>
      </c>
      <c r="I157" s="2">
        <v>0</v>
      </c>
      <c r="J157" s="2">
        <v>0</v>
      </c>
      <c r="K157" s="2">
        <v>0</v>
      </c>
      <c r="L157" s="2">
        <v>0</v>
      </c>
      <c r="M157" s="1" t="s">
        <v>39</v>
      </c>
      <c r="N157" s="1" t="s">
        <v>158</v>
      </c>
    </row>
    <row r="158" spans="1:16" ht="12.75" customHeight="1" x14ac:dyDescent="0.25">
      <c r="A158" s="8">
        <v>7</v>
      </c>
      <c r="B158" s="91"/>
      <c r="C158" s="12" t="str">
        <f t="shared" si="24"/>
        <v>Stoke Poges VC</v>
      </c>
      <c r="D158" s="47">
        <v>0</v>
      </c>
      <c r="E158" s="2">
        <v>0</v>
      </c>
      <c r="F158" s="2">
        <v>0</v>
      </c>
      <c r="G158" s="2">
        <v>0</v>
      </c>
      <c r="H158" s="2">
        <f t="shared" si="19"/>
        <v>0</v>
      </c>
      <c r="I158" s="2">
        <v>0</v>
      </c>
      <c r="J158" s="2">
        <v>0</v>
      </c>
      <c r="K158" s="2">
        <v>0</v>
      </c>
      <c r="L158" s="2">
        <v>0</v>
      </c>
      <c r="M158" s="1" t="s">
        <v>39</v>
      </c>
      <c r="N158" s="1" t="s">
        <v>158</v>
      </c>
    </row>
    <row r="159" spans="1:16" ht="12.75" customHeight="1" x14ac:dyDescent="0.25">
      <c r="A159" s="8">
        <v>8</v>
      </c>
      <c r="B159" s="91" t="s">
        <v>212</v>
      </c>
      <c r="C159" s="12" t="str">
        <f>Data!B9</f>
        <v>The Royal Arrows</v>
      </c>
      <c r="D159" s="47">
        <v>0</v>
      </c>
      <c r="E159" s="2">
        <v>0</v>
      </c>
      <c r="F159" s="2">
        <v>0</v>
      </c>
      <c r="G159" s="2">
        <v>0</v>
      </c>
      <c r="H159" s="2">
        <f t="shared" si="19"/>
        <v>0</v>
      </c>
      <c r="I159" s="2">
        <v>0</v>
      </c>
      <c r="J159" s="2">
        <v>0</v>
      </c>
      <c r="K159" s="2">
        <v>0</v>
      </c>
      <c r="L159" s="2">
        <v>0</v>
      </c>
      <c r="M159" s="1" t="s">
        <v>39</v>
      </c>
      <c r="N159" s="1" t="s">
        <v>158</v>
      </c>
      <c r="P159" s="5"/>
    </row>
    <row r="160" spans="1:16" ht="12.75" customHeight="1" x14ac:dyDescent="0.25">
      <c r="A160" s="8">
        <v>8</v>
      </c>
      <c r="B160" s="91" t="s">
        <v>213</v>
      </c>
      <c r="C160" s="12" t="str">
        <f t="shared" ref="C160:C179" si="30">C159</f>
        <v>The Royal Arrows</v>
      </c>
      <c r="D160" s="47">
        <v>0</v>
      </c>
      <c r="E160" s="2">
        <v>0</v>
      </c>
      <c r="F160" s="2">
        <v>0</v>
      </c>
      <c r="G160" s="2">
        <v>0</v>
      </c>
      <c r="H160" s="2">
        <f t="shared" si="19"/>
        <v>0</v>
      </c>
      <c r="I160" s="2">
        <v>0</v>
      </c>
      <c r="J160" s="2">
        <v>0</v>
      </c>
      <c r="K160" s="2">
        <v>0</v>
      </c>
      <c r="L160" s="2">
        <v>0</v>
      </c>
      <c r="M160" s="1" t="s">
        <v>39</v>
      </c>
      <c r="N160" s="1" t="s">
        <v>158</v>
      </c>
      <c r="P160" s="5"/>
    </row>
    <row r="161" spans="1:16" ht="12.75" customHeight="1" x14ac:dyDescent="0.25">
      <c r="A161" s="8">
        <v>8</v>
      </c>
      <c r="B161" s="91" t="s">
        <v>215</v>
      </c>
      <c r="C161" s="12" t="str">
        <f t="shared" si="30"/>
        <v>The Royal Arrows</v>
      </c>
      <c r="D161" s="47">
        <v>0</v>
      </c>
      <c r="E161" s="2">
        <v>0</v>
      </c>
      <c r="F161" s="2">
        <v>0</v>
      </c>
      <c r="G161" s="2">
        <v>0</v>
      </c>
      <c r="H161" s="2">
        <f t="shared" si="19"/>
        <v>0</v>
      </c>
      <c r="I161" s="2">
        <v>0</v>
      </c>
      <c r="J161" s="2">
        <v>0</v>
      </c>
      <c r="K161" s="2">
        <v>0</v>
      </c>
      <c r="L161" s="2">
        <v>0</v>
      </c>
      <c r="M161" s="1" t="s">
        <v>39</v>
      </c>
      <c r="N161" s="1" t="s">
        <v>158</v>
      </c>
      <c r="P161" s="5"/>
    </row>
    <row r="162" spans="1:16" ht="12.75" customHeight="1" x14ac:dyDescent="0.25">
      <c r="A162" s="8">
        <v>8</v>
      </c>
      <c r="B162" s="91" t="s">
        <v>216</v>
      </c>
      <c r="C162" s="12" t="str">
        <f t="shared" si="30"/>
        <v>The Royal Arrows</v>
      </c>
      <c r="D162" s="47">
        <v>0</v>
      </c>
      <c r="E162" s="2">
        <v>0</v>
      </c>
      <c r="F162" s="2">
        <v>0</v>
      </c>
      <c r="G162" s="2">
        <v>0</v>
      </c>
      <c r="H162" s="2">
        <f t="shared" si="19"/>
        <v>0</v>
      </c>
      <c r="I162" s="2">
        <v>0</v>
      </c>
      <c r="J162" s="2">
        <v>0</v>
      </c>
      <c r="K162" s="2">
        <v>0</v>
      </c>
      <c r="L162" s="2">
        <v>0</v>
      </c>
      <c r="M162" s="1" t="s">
        <v>39</v>
      </c>
      <c r="N162" s="1" t="s">
        <v>158</v>
      </c>
      <c r="P162" s="5"/>
    </row>
    <row r="163" spans="1:16" ht="12.75" customHeight="1" x14ac:dyDescent="0.25">
      <c r="A163" s="8">
        <v>8</v>
      </c>
      <c r="B163" s="96" t="s">
        <v>217</v>
      </c>
      <c r="C163" s="12" t="str">
        <f t="shared" si="30"/>
        <v>The Royal Arrows</v>
      </c>
      <c r="D163" s="47">
        <v>0</v>
      </c>
      <c r="E163" s="2">
        <v>0</v>
      </c>
      <c r="F163" s="2">
        <v>0</v>
      </c>
      <c r="G163" s="2">
        <v>0</v>
      </c>
      <c r="H163" s="2">
        <f t="shared" si="19"/>
        <v>0</v>
      </c>
      <c r="I163" s="2">
        <v>0</v>
      </c>
      <c r="J163" s="2">
        <v>0</v>
      </c>
      <c r="K163" s="2">
        <v>0</v>
      </c>
      <c r="L163" s="2">
        <v>0</v>
      </c>
      <c r="M163" s="1" t="s">
        <v>39</v>
      </c>
      <c r="N163" s="1" t="s">
        <v>158</v>
      </c>
      <c r="P163" s="5"/>
    </row>
    <row r="164" spans="1:16" ht="12.75" customHeight="1" x14ac:dyDescent="0.25">
      <c r="A164" s="8">
        <v>8</v>
      </c>
      <c r="B164" s="91" t="s">
        <v>312</v>
      </c>
      <c r="C164" s="12" t="str">
        <f t="shared" si="30"/>
        <v>The Royal Arrows</v>
      </c>
      <c r="D164" s="47">
        <v>0</v>
      </c>
      <c r="E164" s="2">
        <v>0</v>
      </c>
      <c r="F164" s="2">
        <v>0</v>
      </c>
      <c r="G164" s="2">
        <v>0</v>
      </c>
      <c r="H164" s="2">
        <f t="shared" si="19"/>
        <v>0</v>
      </c>
      <c r="I164" s="2">
        <v>0</v>
      </c>
      <c r="J164" s="2">
        <v>0</v>
      </c>
      <c r="K164" s="2">
        <v>0</v>
      </c>
      <c r="L164" s="2">
        <v>0</v>
      </c>
      <c r="M164" s="1" t="s">
        <v>39</v>
      </c>
      <c r="N164" s="1" t="s">
        <v>158</v>
      </c>
      <c r="P164" s="5"/>
    </row>
    <row r="165" spans="1:16" ht="12.75" customHeight="1" x14ac:dyDescent="0.25">
      <c r="A165" s="8">
        <v>8</v>
      </c>
      <c r="B165" s="51" t="s">
        <v>313</v>
      </c>
      <c r="C165" s="12" t="str">
        <f t="shared" si="30"/>
        <v>The Royal Arrows</v>
      </c>
      <c r="D165" s="47">
        <v>1</v>
      </c>
      <c r="E165" s="2">
        <v>0</v>
      </c>
      <c r="F165" s="2">
        <v>0</v>
      </c>
      <c r="G165" s="2">
        <v>0</v>
      </c>
      <c r="H165" s="2">
        <f t="shared" ref="H165:H170" si="31">SUM(E165:G165)</f>
        <v>0</v>
      </c>
      <c r="I165" s="2">
        <v>0</v>
      </c>
      <c r="J165" s="2">
        <v>0</v>
      </c>
      <c r="K165" s="2">
        <v>0</v>
      </c>
      <c r="L165" s="2">
        <v>0</v>
      </c>
      <c r="M165" s="1" t="s">
        <v>39</v>
      </c>
      <c r="N165" s="1" t="s">
        <v>158</v>
      </c>
      <c r="P165" s="5"/>
    </row>
    <row r="166" spans="1:16" ht="12.75" customHeight="1" x14ac:dyDescent="0.25">
      <c r="A166" s="8">
        <v>8</v>
      </c>
      <c r="B166" s="91" t="s">
        <v>314</v>
      </c>
      <c r="C166" s="12" t="str">
        <f t="shared" si="30"/>
        <v>The Royal Arrows</v>
      </c>
      <c r="D166" s="47">
        <v>0</v>
      </c>
      <c r="E166" s="2">
        <v>0</v>
      </c>
      <c r="F166" s="2">
        <v>0</v>
      </c>
      <c r="G166" s="2">
        <v>0</v>
      </c>
      <c r="H166" s="2">
        <f t="shared" si="31"/>
        <v>0</v>
      </c>
      <c r="I166" s="2">
        <v>0</v>
      </c>
      <c r="J166" s="2">
        <v>0</v>
      </c>
      <c r="K166" s="2">
        <v>0</v>
      </c>
      <c r="L166" s="2">
        <v>0</v>
      </c>
      <c r="M166" s="1" t="s">
        <v>39</v>
      </c>
      <c r="N166" s="1" t="s">
        <v>158</v>
      </c>
      <c r="P166" s="5"/>
    </row>
    <row r="167" spans="1:16" ht="12.75" customHeight="1" x14ac:dyDescent="0.25">
      <c r="A167" s="8">
        <v>8</v>
      </c>
      <c r="B167" s="91" t="s">
        <v>315</v>
      </c>
      <c r="C167" s="12" t="str">
        <f t="shared" si="30"/>
        <v>The Royal Arrows</v>
      </c>
      <c r="D167" s="47">
        <v>0</v>
      </c>
      <c r="E167" s="2">
        <v>0</v>
      </c>
      <c r="F167" s="2">
        <v>0</v>
      </c>
      <c r="G167" s="2">
        <v>0</v>
      </c>
      <c r="H167" s="2">
        <f t="shared" si="31"/>
        <v>0</v>
      </c>
      <c r="I167" s="2">
        <v>0</v>
      </c>
      <c r="J167" s="2">
        <v>0</v>
      </c>
      <c r="K167" s="2">
        <v>0</v>
      </c>
      <c r="L167" s="2">
        <v>0</v>
      </c>
      <c r="M167" s="1" t="s">
        <v>39</v>
      </c>
      <c r="N167" s="1" t="s">
        <v>158</v>
      </c>
      <c r="P167" s="5"/>
    </row>
    <row r="168" spans="1:16" ht="12.75" customHeight="1" x14ac:dyDescent="0.25">
      <c r="A168" s="8">
        <v>8</v>
      </c>
      <c r="B168" s="91" t="s">
        <v>316</v>
      </c>
      <c r="C168" s="12" t="str">
        <f t="shared" si="30"/>
        <v>The Royal Arrows</v>
      </c>
      <c r="D168" s="47">
        <v>1</v>
      </c>
      <c r="E168" s="2">
        <v>2</v>
      </c>
      <c r="F168" s="2">
        <v>1</v>
      </c>
      <c r="G168" s="2">
        <v>0</v>
      </c>
      <c r="H168" s="2">
        <f t="shared" si="31"/>
        <v>3</v>
      </c>
      <c r="I168" s="2">
        <v>30</v>
      </c>
      <c r="J168" s="2">
        <v>0</v>
      </c>
      <c r="K168" s="2">
        <v>1</v>
      </c>
      <c r="L168" s="2">
        <v>3</v>
      </c>
      <c r="M168" s="1" t="s">
        <v>39</v>
      </c>
      <c r="N168" s="1" t="s">
        <v>158</v>
      </c>
      <c r="P168" s="5"/>
    </row>
    <row r="169" spans="1:16" ht="12.75" customHeight="1" x14ac:dyDescent="0.25">
      <c r="A169" s="8">
        <v>8</v>
      </c>
      <c r="B169" s="91" t="s">
        <v>317</v>
      </c>
      <c r="C169" s="12" t="str">
        <f t="shared" si="30"/>
        <v>The Royal Arrows</v>
      </c>
      <c r="D169" s="47">
        <v>1</v>
      </c>
      <c r="E169" s="2">
        <v>1</v>
      </c>
      <c r="F169" s="2">
        <v>0</v>
      </c>
      <c r="G169" s="2">
        <v>0</v>
      </c>
      <c r="H169" s="2">
        <f t="shared" si="31"/>
        <v>1</v>
      </c>
      <c r="I169" s="2">
        <v>0</v>
      </c>
      <c r="J169" s="2">
        <v>0</v>
      </c>
      <c r="K169" s="2">
        <v>0</v>
      </c>
      <c r="L169" s="2">
        <v>1</v>
      </c>
      <c r="M169" s="1" t="s">
        <v>39</v>
      </c>
      <c r="N169" s="1" t="s">
        <v>158</v>
      </c>
      <c r="P169" s="5"/>
    </row>
    <row r="170" spans="1:16" ht="12.75" customHeight="1" x14ac:dyDescent="0.25">
      <c r="A170" s="8">
        <v>8</v>
      </c>
      <c r="B170" s="51" t="s">
        <v>318</v>
      </c>
      <c r="C170" s="12" t="str">
        <f t="shared" si="30"/>
        <v>The Royal Arrows</v>
      </c>
      <c r="D170" s="47">
        <v>0</v>
      </c>
      <c r="E170" s="2">
        <v>0</v>
      </c>
      <c r="F170" s="2">
        <v>0</v>
      </c>
      <c r="G170" s="2">
        <v>0</v>
      </c>
      <c r="H170" s="2">
        <f t="shared" si="31"/>
        <v>0</v>
      </c>
      <c r="I170" s="2">
        <v>0</v>
      </c>
      <c r="J170" s="2">
        <v>0</v>
      </c>
      <c r="K170" s="2">
        <v>0</v>
      </c>
      <c r="L170" s="2">
        <v>0</v>
      </c>
      <c r="M170" s="1" t="s">
        <v>39</v>
      </c>
      <c r="N170" s="1" t="s">
        <v>158</v>
      </c>
      <c r="P170" s="5"/>
    </row>
    <row r="171" spans="1:16" ht="12.75" customHeight="1" x14ac:dyDescent="0.25">
      <c r="A171" s="8">
        <v>8</v>
      </c>
      <c r="B171" s="91" t="s">
        <v>319</v>
      </c>
      <c r="C171" s="12" t="str">
        <f>C164</f>
        <v>The Royal Arrows</v>
      </c>
      <c r="D171" s="47">
        <v>1</v>
      </c>
      <c r="E171" s="2">
        <v>2</v>
      </c>
      <c r="F171" s="2">
        <v>1</v>
      </c>
      <c r="G171" s="2">
        <v>0</v>
      </c>
      <c r="H171" s="2">
        <f t="shared" si="19"/>
        <v>3</v>
      </c>
      <c r="I171" s="2">
        <v>89</v>
      </c>
      <c r="J171" s="2">
        <v>0</v>
      </c>
      <c r="K171" s="2">
        <v>1</v>
      </c>
      <c r="L171" s="2">
        <v>3</v>
      </c>
      <c r="M171" s="1" t="s">
        <v>39</v>
      </c>
      <c r="N171" s="1" t="s">
        <v>158</v>
      </c>
      <c r="P171" s="5"/>
    </row>
    <row r="172" spans="1:16" ht="12.75" customHeight="1" x14ac:dyDescent="0.25">
      <c r="A172" s="8">
        <v>8</v>
      </c>
      <c r="B172" s="91" t="s">
        <v>320</v>
      </c>
      <c r="C172" s="12" t="str">
        <f t="shared" si="30"/>
        <v>The Royal Arrows</v>
      </c>
      <c r="D172" s="47">
        <v>1</v>
      </c>
      <c r="E172" s="2">
        <v>2</v>
      </c>
      <c r="F172" s="2">
        <v>1</v>
      </c>
      <c r="G172" s="2">
        <v>0</v>
      </c>
      <c r="H172" s="2">
        <f t="shared" si="19"/>
        <v>3</v>
      </c>
      <c r="I172" s="2">
        <v>107</v>
      </c>
      <c r="J172" s="2">
        <v>0</v>
      </c>
      <c r="K172" s="2">
        <v>1</v>
      </c>
      <c r="L172" s="2">
        <v>3</v>
      </c>
      <c r="M172" s="1" t="s">
        <v>39</v>
      </c>
      <c r="N172" s="1" t="s">
        <v>158</v>
      </c>
      <c r="P172" s="5"/>
    </row>
    <row r="173" spans="1:16" ht="12.75" customHeight="1" x14ac:dyDescent="0.25">
      <c r="A173" s="8">
        <v>8</v>
      </c>
      <c r="B173" s="91" t="s">
        <v>321</v>
      </c>
      <c r="C173" s="12" t="str">
        <f t="shared" si="30"/>
        <v>The Royal Arrows</v>
      </c>
      <c r="D173" s="47">
        <v>1</v>
      </c>
      <c r="E173" s="2">
        <v>2</v>
      </c>
      <c r="F173" s="2">
        <v>0</v>
      </c>
      <c r="G173" s="2">
        <v>0</v>
      </c>
      <c r="H173" s="2">
        <f t="shared" si="19"/>
        <v>2</v>
      </c>
      <c r="I173" s="2">
        <v>0</v>
      </c>
      <c r="J173" s="2">
        <v>0</v>
      </c>
      <c r="K173" s="2">
        <v>0</v>
      </c>
      <c r="L173" s="2">
        <v>2</v>
      </c>
      <c r="M173" s="1" t="s">
        <v>39</v>
      </c>
      <c r="N173" s="1" t="s">
        <v>158</v>
      </c>
      <c r="P173" s="5"/>
    </row>
    <row r="174" spans="1:16" ht="12.75" customHeight="1" x14ac:dyDescent="0.25">
      <c r="A174" s="8">
        <v>8</v>
      </c>
      <c r="B174" s="91" t="s">
        <v>322</v>
      </c>
      <c r="C174" s="12" t="str">
        <f t="shared" si="30"/>
        <v>The Royal Arrows</v>
      </c>
      <c r="D174" s="47">
        <v>0</v>
      </c>
      <c r="E174" s="2">
        <v>0</v>
      </c>
      <c r="F174" s="2">
        <v>0</v>
      </c>
      <c r="G174" s="2">
        <v>0</v>
      </c>
      <c r="H174" s="2">
        <f t="shared" si="19"/>
        <v>0</v>
      </c>
      <c r="I174" s="2">
        <v>0</v>
      </c>
      <c r="J174" s="2">
        <v>0</v>
      </c>
      <c r="K174" s="2">
        <v>0</v>
      </c>
      <c r="L174" s="2">
        <v>0</v>
      </c>
      <c r="M174" s="1" t="s">
        <v>39</v>
      </c>
      <c r="N174" s="1" t="s">
        <v>158</v>
      </c>
      <c r="P174" s="5"/>
    </row>
    <row r="175" spans="1:16" ht="12.75" customHeight="1" x14ac:dyDescent="0.25">
      <c r="A175" s="8">
        <v>8</v>
      </c>
      <c r="B175" s="91" t="s">
        <v>323</v>
      </c>
      <c r="C175" s="12" t="str">
        <f t="shared" si="30"/>
        <v>The Royal Arrows</v>
      </c>
      <c r="D175" s="47">
        <v>1</v>
      </c>
      <c r="E175" s="2">
        <v>4</v>
      </c>
      <c r="F175" s="2">
        <v>1</v>
      </c>
      <c r="G175" s="2">
        <v>0</v>
      </c>
      <c r="H175" s="2">
        <f t="shared" si="19"/>
        <v>5</v>
      </c>
      <c r="I175" s="2">
        <v>0</v>
      </c>
      <c r="J175" s="2">
        <v>0</v>
      </c>
      <c r="K175" s="2">
        <v>0</v>
      </c>
      <c r="L175" s="2">
        <v>5</v>
      </c>
      <c r="M175" s="1" t="s">
        <v>39</v>
      </c>
      <c r="N175" s="1" t="s">
        <v>158</v>
      </c>
      <c r="P175" s="5"/>
    </row>
    <row r="176" spans="1:16" ht="12.75" customHeight="1" x14ac:dyDescent="0.25">
      <c r="A176" s="8">
        <v>8</v>
      </c>
      <c r="B176" s="91" t="s">
        <v>324</v>
      </c>
      <c r="C176" s="12" t="str">
        <f t="shared" si="30"/>
        <v>The Royal Arrows</v>
      </c>
      <c r="D176" s="47">
        <v>1</v>
      </c>
      <c r="E176" s="2">
        <v>2</v>
      </c>
      <c r="F176" s="2">
        <v>0</v>
      </c>
      <c r="G176" s="2">
        <v>0</v>
      </c>
      <c r="H176" s="2">
        <f t="shared" ref="H176" si="32">SUM(E176:G176)</f>
        <v>2</v>
      </c>
      <c r="I176" s="2">
        <v>0</v>
      </c>
      <c r="J176" s="2">
        <v>0</v>
      </c>
      <c r="K176" s="2">
        <v>0</v>
      </c>
      <c r="L176" s="2">
        <v>2</v>
      </c>
      <c r="M176" s="1" t="s">
        <v>39</v>
      </c>
      <c r="N176" s="1" t="s">
        <v>158</v>
      </c>
      <c r="P176" s="5"/>
    </row>
    <row r="177" spans="1:16" ht="12.75" customHeight="1" x14ac:dyDescent="0.25">
      <c r="A177" s="8">
        <v>8</v>
      </c>
      <c r="B177" s="91"/>
      <c r="C177" s="12" t="str">
        <f t="shared" si="30"/>
        <v>The Royal Arrows</v>
      </c>
      <c r="D177" s="47">
        <v>0</v>
      </c>
      <c r="E177" s="2">
        <v>0</v>
      </c>
      <c r="F177" s="2">
        <v>0</v>
      </c>
      <c r="G177" s="2">
        <v>0</v>
      </c>
      <c r="H177" s="2">
        <f t="shared" si="19"/>
        <v>0</v>
      </c>
      <c r="I177" s="2">
        <v>0</v>
      </c>
      <c r="J177" s="2">
        <v>0</v>
      </c>
      <c r="K177" s="2">
        <v>0</v>
      </c>
      <c r="L177" s="2">
        <v>0</v>
      </c>
      <c r="M177" s="1" t="s">
        <v>39</v>
      </c>
      <c r="N177" s="1" t="s">
        <v>158</v>
      </c>
      <c r="P177" s="5"/>
    </row>
    <row r="178" spans="1:16" ht="12.75" customHeight="1" x14ac:dyDescent="0.25">
      <c r="A178" s="8">
        <v>8</v>
      </c>
      <c r="B178" s="91"/>
      <c r="C178" s="12" t="str">
        <f t="shared" si="30"/>
        <v>The Royal Arrows</v>
      </c>
      <c r="D178" s="47">
        <v>0</v>
      </c>
      <c r="E178" s="2">
        <v>0</v>
      </c>
      <c r="F178" s="2">
        <v>0</v>
      </c>
      <c r="G178" s="2">
        <v>0</v>
      </c>
      <c r="H178" s="2">
        <f t="shared" si="19"/>
        <v>0</v>
      </c>
      <c r="I178" s="2">
        <v>0</v>
      </c>
      <c r="J178" s="2">
        <v>0</v>
      </c>
      <c r="K178" s="2">
        <v>0</v>
      </c>
      <c r="L178" s="2">
        <v>0</v>
      </c>
      <c r="M178" s="1" t="s">
        <v>39</v>
      </c>
      <c r="N178" s="1" t="s">
        <v>158</v>
      </c>
      <c r="P178" s="5"/>
    </row>
    <row r="179" spans="1:16" ht="12.75" customHeight="1" x14ac:dyDescent="0.25">
      <c r="A179" s="8">
        <v>8</v>
      </c>
      <c r="B179" s="91"/>
      <c r="C179" s="12" t="str">
        <f t="shared" si="30"/>
        <v>The Royal Arrows</v>
      </c>
      <c r="D179" s="47">
        <v>0</v>
      </c>
      <c r="E179" s="2">
        <v>0</v>
      </c>
      <c r="F179" s="2">
        <v>0</v>
      </c>
      <c r="G179" s="2">
        <v>0</v>
      </c>
      <c r="H179" s="2">
        <f t="shared" si="19"/>
        <v>0</v>
      </c>
      <c r="I179" s="2">
        <v>0</v>
      </c>
      <c r="J179" s="2">
        <v>0</v>
      </c>
      <c r="K179" s="2">
        <v>0</v>
      </c>
      <c r="L179" s="2">
        <v>0</v>
      </c>
      <c r="M179" s="1" t="s">
        <v>39</v>
      </c>
      <c r="N179" s="1" t="s">
        <v>158</v>
      </c>
      <c r="P179" s="5"/>
    </row>
    <row r="180" spans="1:16" ht="12.75" customHeight="1" x14ac:dyDescent="0.25">
      <c r="A180" s="8">
        <v>9</v>
      </c>
      <c r="B180" s="91" t="s">
        <v>212</v>
      </c>
      <c r="C180" s="12" t="str">
        <f>Data!B11</f>
        <v>Burnham Nomads</v>
      </c>
      <c r="D180" s="47">
        <v>0</v>
      </c>
      <c r="E180" s="2">
        <v>0</v>
      </c>
      <c r="F180" s="2">
        <v>0</v>
      </c>
      <c r="G180" s="2">
        <v>0</v>
      </c>
      <c r="H180" s="2">
        <f t="shared" si="19"/>
        <v>0</v>
      </c>
      <c r="I180" s="2">
        <v>0</v>
      </c>
      <c r="J180" s="2">
        <v>0</v>
      </c>
      <c r="K180" s="2">
        <v>0</v>
      </c>
      <c r="L180" s="2">
        <v>0</v>
      </c>
      <c r="M180" s="1">
        <v>1</v>
      </c>
      <c r="N180" s="1" t="s">
        <v>158</v>
      </c>
    </row>
    <row r="181" spans="1:16" ht="12.75" customHeight="1" x14ac:dyDescent="0.25">
      <c r="A181" s="8">
        <v>9</v>
      </c>
      <c r="B181" s="91" t="s">
        <v>213</v>
      </c>
      <c r="C181" s="12" t="str">
        <f t="shared" ref="C181:C201" si="33">C180</f>
        <v>Burnham Nomads</v>
      </c>
      <c r="D181" s="47">
        <v>1</v>
      </c>
      <c r="E181" s="2">
        <v>0</v>
      </c>
      <c r="F181" s="2">
        <v>0</v>
      </c>
      <c r="G181" s="2">
        <v>0</v>
      </c>
      <c r="H181" s="2">
        <f t="shared" si="19"/>
        <v>0</v>
      </c>
      <c r="I181" s="2">
        <v>0</v>
      </c>
      <c r="J181" s="2">
        <v>0</v>
      </c>
      <c r="K181" s="2">
        <v>0</v>
      </c>
      <c r="L181" s="2">
        <v>0</v>
      </c>
      <c r="M181" s="1">
        <v>1</v>
      </c>
      <c r="N181" s="1" t="s">
        <v>158</v>
      </c>
    </row>
    <row r="182" spans="1:16" ht="12.75" customHeight="1" x14ac:dyDescent="0.25">
      <c r="A182" s="8">
        <v>9</v>
      </c>
      <c r="B182" s="91" t="s">
        <v>215</v>
      </c>
      <c r="C182" s="12" t="str">
        <f t="shared" si="33"/>
        <v>Burnham Nomads</v>
      </c>
      <c r="D182" s="47">
        <v>0</v>
      </c>
      <c r="E182" s="2">
        <v>0</v>
      </c>
      <c r="F182" s="2">
        <v>0</v>
      </c>
      <c r="G182" s="2">
        <v>0</v>
      </c>
      <c r="H182" s="2">
        <f t="shared" si="19"/>
        <v>0</v>
      </c>
      <c r="I182" s="2">
        <v>0</v>
      </c>
      <c r="J182" s="2">
        <v>0</v>
      </c>
      <c r="K182" s="2">
        <v>0</v>
      </c>
      <c r="L182" s="2">
        <v>0</v>
      </c>
      <c r="M182" s="1">
        <v>1</v>
      </c>
      <c r="N182" s="1" t="s">
        <v>158</v>
      </c>
    </row>
    <row r="183" spans="1:16" ht="12.75" customHeight="1" x14ac:dyDescent="0.25">
      <c r="A183" s="8">
        <v>9</v>
      </c>
      <c r="B183" s="91" t="s">
        <v>216</v>
      </c>
      <c r="C183" s="12" t="str">
        <f t="shared" si="33"/>
        <v>Burnham Nomads</v>
      </c>
      <c r="D183" s="47">
        <v>0</v>
      </c>
      <c r="E183" s="2">
        <v>0</v>
      </c>
      <c r="F183" s="2">
        <v>0</v>
      </c>
      <c r="G183" s="2">
        <v>0</v>
      </c>
      <c r="H183" s="2">
        <f t="shared" si="19"/>
        <v>0</v>
      </c>
      <c r="I183" s="2">
        <v>0</v>
      </c>
      <c r="J183" s="2">
        <v>0</v>
      </c>
      <c r="K183" s="2">
        <v>0</v>
      </c>
      <c r="L183" s="2">
        <v>0</v>
      </c>
      <c r="M183" s="1">
        <v>1</v>
      </c>
      <c r="N183" s="1" t="s">
        <v>158</v>
      </c>
    </row>
    <row r="184" spans="1:16" ht="12.75" customHeight="1" x14ac:dyDescent="0.25">
      <c r="A184" s="8">
        <v>9</v>
      </c>
      <c r="B184" s="96" t="s">
        <v>217</v>
      </c>
      <c r="C184" s="12" t="str">
        <f t="shared" si="33"/>
        <v>Burnham Nomads</v>
      </c>
      <c r="D184" s="47">
        <v>0</v>
      </c>
      <c r="E184" s="2">
        <v>0</v>
      </c>
      <c r="F184" s="2">
        <v>0</v>
      </c>
      <c r="G184" s="2">
        <v>0</v>
      </c>
      <c r="H184" s="2">
        <f t="shared" si="19"/>
        <v>0</v>
      </c>
      <c r="I184" s="2">
        <v>0</v>
      </c>
      <c r="J184" s="2">
        <v>0</v>
      </c>
      <c r="K184" s="2">
        <v>0</v>
      </c>
      <c r="L184" s="2">
        <v>0</v>
      </c>
      <c r="M184" s="1">
        <v>1</v>
      </c>
      <c r="N184" s="1" t="s">
        <v>158</v>
      </c>
    </row>
    <row r="185" spans="1:16" ht="12.75" customHeight="1" x14ac:dyDescent="0.25">
      <c r="A185" s="8">
        <v>9</v>
      </c>
      <c r="B185" s="91" t="s">
        <v>325</v>
      </c>
      <c r="C185" s="12" t="str">
        <f t="shared" si="33"/>
        <v>Burnham Nomads</v>
      </c>
      <c r="D185" s="47">
        <v>1</v>
      </c>
      <c r="E185" s="2">
        <v>2</v>
      </c>
      <c r="F185" s="2">
        <v>0</v>
      </c>
      <c r="G185" s="2">
        <v>0</v>
      </c>
      <c r="H185" s="2">
        <f t="shared" si="19"/>
        <v>2</v>
      </c>
      <c r="I185" s="2">
        <v>22</v>
      </c>
      <c r="J185" s="2">
        <v>0</v>
      </c>
      <c r="K185" s="2">
        <v>1</v>
      </c>
      <c r="L185" s="2">
        <v>2</v>
      </c>
      <c r="M185" s="1">
        <v>1</v>
      </c>
      <c r="N185" s="1" t="s">
        <v>158</v>
      </c>
    </row>
    <row r="186" spans="1:16" ht="12.75" customHeight="1" x14ac:dyDescent="0.25">
      <c r="A186" s="8">
        <v>9</v>
      </c>
      <c r="B186" s="91" t="s">
        <v>326</v>
      </c>
      <c r="C186" s="12" t="str">
        <f t="shared" si="33"/>
        <v>Burnham Nomads</v>
      </c>
      <c r="D186" s="47">
        <v>0</v>
      </c>
      <c r="E186" s="2">
        <v>0</v>
      </c>
      <c r="F186" s="2">
        <v>0</v>
      </c>
      <c r="G186" s="2">
        <v>0</v>
      </c>
      <c r="H186" s="2">
        <f t="shared" ref="H186:H192" si="34">SUM(E186:G186)</f>
        <v>0</v>
      </c>
      <c r="I186" s="2">
        <v>0</v>
      </c>
      <c r="J186" s="2">
        <v>0</v>
      </c>
      <c r="K186" s="2">
        <v>0</v>
      </c>
      <c r="L186" s="2">
        <v>0</v>
      </c>
      <c r="M186" s="1">
        <v>1</v>
      </c>
      <c r="N186" s="1" t="s">
        <v>158</v>
      </c>
    </row>
    <row r="187" spans="1:16" ht="12.75" customHeight="1" x14ac:dyDescent="0.25">
      <c r="A187" s="8">
        <v>9</v>
      </c>
      <c r="B187" s="51" t="s">
        <v>327</v>
      </c>
      <c r="C187" s="12" t="str">
        <f t="shared" si="33"/>
        <v>Burnham Nomads</v>
      </c>
      <c r="D187" s="47">
        <v>1</v>
      </c>
      <c r="E187" s="2">
        <v>4</v>
      </c>
      <c r="F187" s="2">
        <v>0</v>
      </c>
      <c r="G187" s="2">
        <v>0</v>
      </c>
      <c r="H187" s="2">
        <f t="shared" si="34"/>
        <v>4</v>
      </c>
      <c r="I187" s="2">
        <v>40</v>
      </c>
      <c r="J187" s="2">
        <v>0</v>
      </c>
      <c r="K187" s="2">
        <v>1</v>
      </c>
      <c r="L187" s="2">
        <v>4</v>
      </c>
      <c r="M187" s="1">
        <v>1</v>
      </c>
      <c r="N187" s="1" t="s">
        <v>158</v>
      </c>
    </row>
    <row r="188" spans="1:16" ht="12.75" customHeight="1" x14ac:dyDescent="0.25">
      <c r="A188" s="8">
        <v>9</v>
      </c>
      <c r="B188" s="51" t="s">
        <v>328</v>
      </c>
      <c r="C188" s="12" t="str">
        <f t="shared" si="33"/>
        <v>Burnham Nomads</v>
      </c>
      <c r="D188" s="47">
        <v>1</v>
      </c>
      <c r="E188" s="2">
        <v>0</v>
      </c>
      <c r="F188" s="2">
        <v>0</v>
      </c>
      <c r="G188" s="2">
        <v>0</v>
      </c>
      <c r="H188" s="2">
        <f t="shared" ref="H188" si="35">SUM(E188:G188)</f>
        <v>0</v>
      </c>
      <c r="I188" s="2">
        <v>0</v>
      </c>
      <c r="J188" s="2">
        <v>0</v>
      </c>
      <c r="K188" s="2">
        <v>0</v>
      </c>
      <c r="L188" s="2">
        <v>0</v>
      </c>
      <c r="M188" s="1">
        <v>1</v>
      </c>
      <c r="N188" s="1" t="s">
        <v>158</v>
      </c>
    </row>
    <row r="189" spans="1:16" ht="12.75" customHeight="1" x14ac:dyDescent="0.25">
      <c r="A189" s="8">
        <v>9</v>
      </c>
      <c r="B189" s="91" t="s">
        <v>329</v>
      </c>
      <c r="C189" s="12" t="str">
        <f>C187</f>
        <v>Burnham Nomads</v>
      </c>
      <c r="D189" s="47">
        <v>0</v>
      </c>
      <c r="E189" s="2">
        <v>0</v>
      </c>
      <c r="F189" s="2">
        <v>0</v>
      </c>
      <c r="G189" s="2">
        <v>0</v>
      </c>
      <c r="H189" s="2">
        <f t="shared" si="34"/>
        <v>0</v>
      </c>
      <c r="I189" s="2">
        <v>0</v>
      </c>
      <c r="J189" s="2">
        <v>0</v>
      </c>
      <c r="K189" s="2">
        <v>0</v>
      </c>
      <c r="L189" s="2">
        <v>0</v>
      </c>
      <c r="M189" s="1">
        <v>1</v>
      </c>
      <c r="N189" s="1" t="s">
        <v>158</v>
      </c>
    </row>
    <row r="190" spans="1:16" ht="12.75" customHeight="1" x14ac:dyDescent="0.25">
      <c r="A190" s="8">
        <v>9</v>
      </c>
      <c r="B190" s="91" t="s">
        <v>330</v>
      </c>
      <c r="C190" s="12" t="str">
        <f t="shared" si="33"/>
        <v>Burnham Nomads</v>
      </c>
      <c r="D190" s="47">
        <v>1</v>
      </c>
      <c r="E190" s="2">
        <v>0</v>
      </c>
      <c r="F190" s="2">
        <v>0</v>
      </c>
      <c r="G190" s="2">
        <v>0</v>
      </c>
      <c r="H190" s="2">
        <f t="shared" si="34"/>
        <v>0</v>
      </c>
      <c r="I190" s="2">
        <v>0</v>
      </c>
      <c r="J190" s="2">
        <v>0</v>
      </c>
      <c r="K190" s="2">
        <v>0</v>
      </c>
      <c r="L190" s="2">
        <v>0</v>
      </c>
      <c r="M190" s="1">
        <v>1</v>
      </c>
      <c r="N190" s="1" t="s">
        <v>158</v>
      </c>
    </row>
    <row r="191" spans="1:16" ht="12.75" customHeight="1" x14ac:dyDescent="0.25">
      <c r="A191" s="8">
        <v>9</v>
      </c>
      <c r="B191" s="51" t="s">
        <v>331</v>
      </c>
      <c r="C191" s="12" t="str">
        <f t="shared" si="33"/>
        <v>Burnham Nomads</v>
      </c>
      <c r="D191" s="47">
        <v>0</v>
      </c>
      <c r="E191" s="2">
        <v>0</v>
      </c>
      <c r="F191" s="2">
        <v>0</v>
      </c>
      <c r="G191" s="2">
        <v>0</v>
      </c>
      <c r="H191" s="2">
        <f t="shared" si="34"/>
        <v>0</v>
      </c>
      <c r="I191" s="2">
        <v>0</v>
      </c>
      <c r="J191" s="2">
        <v>0</v>
      </c>
      <c r="K191" s="2">
        <v>0</v>
      </c>
      <c r="L191" s="2">
        <v>0</v>
      </c>
      <c r="M191" s="1">
        <v>1</v>
      </c>
      <c r="N191" s="1" t="s">
        <v>158</v>
      </c>
    </row>
    <row r="192" spans="1:16" ht="12.75" customHeight="1" x14ac:dyDescent="0.25">
      <c r="A192" s="8">
        <v>9</v>
      </c>
      <c r="B192" s="91" t="s">
        <v>332</v>
      </c>
      <c r="C192" s="12" t="str">
        <f t="shared" si="33"/>
        <v>Burnham Nomads</v>
      </c>
      <c r="D192" s="47">
        <v>0</v>
      </c>
      <c r="E192" s="2">
        <v>0</v>
      </c>
      <c r="F192" s="2">
        <v>0</v>
      </c>
      <c r="G192" s="2">
        <v>0</v>
      </c>
      <c r="H192" s="2">
        <f t="shared" si="34"/>
        <v>0</v>
      </c>
      <c r="I192" s="2">
        <v>0</v>
      </c>
      <c r="J192" s="2">
        <v>0</v>
      </c>
      <c r="K192" s="2">
        <v>0</v>
      </c>
      <c r="L192" s="2">
        <v>0</v>
      </c>
      <c r="M192" s="1">
        <v>1</v>
      </c>
      <c r="N192" s="1" t="s">
        <v>158</v>
      </c>
    </row>
    <row r="193" spans="1:14" ht="12.75" customHeight="1" x14ac:dyDescent="0.25">
      <c r="A193" s="8">
        <v>9</v>
      </c>
      <c r="B193" s="91" t="s">
        <v>333</v>
      </c>
      <c r="C193" s="12" t="str">
        <f>C185</f>
        <v>Burnham Nomads</v>
      </c>
      <c r="D193" s="47">
        <v>0</v>
      </c>
      <c r="E193" s="2">
        <v>0</v>
      </c>
      <c r="F193" s="2">
        <v>0</v>
      </c>
      <c r="G193" s="2">
        <v>0</v>
      </c>
      <c r="H193" s="2">
        <f t="shared" si="19"/>
        <v>0</v>
      </c>
      <c r="I193" s="2">
        <v>0</v>
      </c>
      <c r="J193" s="2">
        <v>0</v>
      </c>
      <c r="K193" s="2">
        <v>0</v>
      </c>
      <c r="L193" s="2">
        <v>0</v>
      </c>
      <c r="M193" s="1">
        <v>1</v>
      </c>
      <c r="N193" s="1" t="s">
        <v>158</v>
      </c>
    </row>
    <row r="194" spans="1:14" ht="12.75" customHeight="1" x14ac:dyDescent="0.25">
      <c r="A194" s="8">
        <v>9</v>
      </c>
      <c r="B194" s="91" t="s">
        <v>334</v>
      </c>
      <c r="C194" s="12" t="str">
        <f t="shared" si="33"/>
        <v>Burnham Nomads</v>
      </c>
      <c r="D194" s="47">
        <v>1</v>
      </c>
      <c r="E194" s="2">
        <v>0</v>
      </c>
      <c r="F194" s="2">
        <v>0</v>
      </c>
      <c r="G194" s="2">
        <v>0</v>
      </c>
      <c r="H194" s="2">
        <f t="shared" si="19"/>
        <v>0</v>
      </c>
      <c r="I194" s="2">
        <v>47</v>
      </c>
      <c r="J194" s="2">
        <v>0</v>
      </c>
      <c r="K194" s="2">
        <v>1</v>
      </c>
      <c r="L194" s="2">
        <v>0</v>
      </c>
      <c r="M194" s="1">
        <v>1</v>
      </c>
      <c r="N194" s="1" t="s">
        <v>158</v>
      </c>
    </row>
    <row r="195" spans="1:14" ht="12.75" customHeight="1" x14ac:dyDescent="0.25">
      <c r="A195" s="8">
        <v>9</v>
      </c>
      <c r="B195" s="91" t="s">
        <v>335</v>
      </c>
      <c r="C195" s="12" t="str">
        <f t="shared" si="33"/>
        <v>Burnham Nomads</v>
      </c>
      <c r="D195" s="47">
        <v>1</v>
      </c>
      <c r="E195" s="2">
        <v>1</v>
      </c>
      <c r="F195" s="2">
        <v>1</v>
      </c>
      <c r="G195" s="2">
        <v>0</v>
      </c>
      <c r="H195" s="2">
        <f t="shared" si="19"/>
        <v>2</v>
      </c>
      <c r="I195" s="2">
        <v>40</v>
      </c>
      <c r="J195" s="2">
        <v>0</v>
      </c>
      <c r="K195" s="2">
        <v>1</v>
      </c>
      <c r="L195" s="2">
        <v>2</v>
      </c>
      <c r="M195" s="1">
        <v>1</v>
      </c>
      <c r="N195" s="1" t="s">
        <v>158</v>
      </c>
    </row>
    <row r="196" spans="1:14" ht="12.75" customHeight="1" x14ac:dyDescent="0.25">
      <c r="A196" s="8">
        <v>9</v>
      </c>
      <c r="B196" s="91" t="s">
        <v>336</v>
      </c>
      <c r="C196" s="12" t="str">
        <f t="shared" si="33"/>
        <v>Burnham Nomads</v>
      </c>
      <c r="D196" s="47">
        <v>1</v>
      </c>
      <c r="E196" s="2">
        <v>0</v>
      </c>
      <c r="F196" s="2">
        <v>0</v>
      </c>
      <c r="G196" s="2">
        <v>0</v>
      </c>
      <c r="H196" s="2">
        <f t="shared" ref="H196:H278" si="36">SUM(E196:G196)</f>
        <v>0</v>
      </c>
      <c r="I196" s="2">
        <v>24</v>
      </c>
      <c r="J196" s="2">
        <v>0</v>
      </c>
      <c r="K196" s="2">
        <v>1</v>
      </c>
      <c r="L196" s="2">
        <v>0</v>
      </c>
      <c r="M196" s="1">
        <v>1</v>
      </c>
      <c r="N196" s="1" t="s">
        <v>158</v>
      </c>
    </row>
    <row r="197" spans="1:14" ht="12.75" customHeight="1" x14ac:dyDescent="0.25">
      <c r="A197" s="8">
        <v>9</v>
      </c>
      <c r="B197" s="91" t="s">
        <v>337</v>
      </c>
      <c r="C197" s="12" t="str">
        <f t="shared" si="33"/>
        <v>Burnham Nomads</v>
      </c>
      <c r="D197" s="47">
        <v>0</v>
      </c>
      <c r="E197" s="2">
        <v>0</v>
      </c>
      <c r="F197" s="2">
        <v>0</v>
      </c>
      <c r="G197" s="2">
        <v>0</v>
      </c>
      <c r="H197" s="2">
        <f t="shared" si="36"/>
        <v>0</v>
      </c>
      <c r="I197" s="2">
        <v>0</v>
      </c>
      <c r="J197" s="2">
        <v>0</v>
      </c>
      <c r="K197" s="2">
        <v>0</v>
      </c>
      <c r="L197" s="2">
        <v>0</v>
      </c>
      <c r="M197" s="1">
        <v>1</v>
      </c>
      <c r="N197" s="1" t="s">
        <v>158</v>
      </c>
    </row>
    <row r="198" spans="1:14" ht="12.75" customHeight="1" x14ac:dyDescent="0.25">
      <c r="A198" s="8">
        <v>9</v>
      </c>
      <c r="B198" s="51" t="s">
        <v>338</v>
      </c>
      <c r="C198" s="12" t="str">
        <f t="shared" si="33"/>
        <v>Burnham Nomads</v>
      </c>
      <c r="D198" s="47">
        <v>0</v>
      </c>
      <c r="E198" s="2">
        <v>0</v>
      </c>
      <c r="F198" s="2">
        <v>0</v>
      </c>
      <c r="G198" s="2">
        <v>0</v>
      </c>
      <c r="H198" s="2">
        <f t="shared" si="36"/>
        <v>0</v>
      </c>
      <c r="I198" s="2">
        <v>0</v>
      </c>
      <c r="J198" s="2">
        <v>0</v>
      </c>
      <c r="K198" s="2">
        <v>0</v>
      </c>
      <c r="L198" s="2">
        <v>0</v>
      </c>
      <c r="M198" s="1">
        <v>1</v>
      </c>
      <c r="N198" s="1" t="s">
        <v>158</v>
      </c>
    </row>
    <row r="199" spans="1:14" ht="12.75" customHeight="1" x14ac:dyDescent="0.25">
      <c r="A199" s="8">
        <v>9</v>
      </c>
      <c r="B199" s="91" t="s">
        <v>339</v>
      </c>
      <c r="C199" s="12" t="str">
        <f t="shared" si="33"/>
        <v>Burnham Nomads</v>
      </c>
      <c r="D199" s="47">
        <v>0</v>
      </c>
      <c r="E199" s="2">
        <v>0</v>
      </c>
      <c r="F199" s="2">
        <v>0</v>
      </c>
      <c r="G199" s="2">
        <v>0</v>
      </c>
      <c r="H199" s="2">
        <f t="shared" si="36"/>
        <v>0</v>
      </c>
      <c r="I199" s="2">
        <v>0</v>
      </c>
      <c r="J199" s="2">
        <v>0</v>
      </c>
      <c r="K199" s="2">
        <v>0</v>
      </c>
      <c r="L199" s="2">
        <v>0</v>
      </c>
      <c r="M199" s="1">
        <v>1</v>
      </c>
      <c r="N199" s="1" t="s">
        <v>158</v>
      </c>
    </row>
    <row r="200" spans="1:14" ht="12.75" customHeight="1" x14ac:dyDescent="0.25">
      <c r="A200" s="8">
        <v>9</v>
      </c>
      <c r="B200" s="91"/>
      <c r="C200" s="12" t="str">
        <f t="shared" si="33"/>
        <v>Burnham Nomads</v>
      </c>
      <c r="D200" s="47">
        <v>0</v>
      </c>
      <c r="E200" s="2">
        <v>0</v>
      </c>
      <c r="F200" s="2">
        <v>0</v>
      </c>
      <c r="G200" s="2">
        <v>0</v>
      </c>
      <c r="H200" s="2">
        <f t="shared" si="36"/>
        <v>0</v>
      </c>
      <c r="I200" s="2">
        <v>0</v>
      </c>
      <c r="J200" s="2">
        <v>0</v>
      </c>
      <c r="K200" s="2">
        <v>0</v>
      </c>
      <c r="L200" s="2">
        <v>0</v>
      </c>
      <c r="M200" s="1">
        <v>1</v>
      </c>
      <c r="N200" s="1" t="s">
        <v>158</v>
      </c>
    </row>
    <row r="201" spans="1:14" ht="12.75" customHeight="1" x14ac:dyDescent="0.25">
      <c r="A201" s="8">
        <v>9</v>
      </c>
      <c r="B201" s="91"/>
      <c r="C201" s="12" t="str">
        <f t="shared" si="33"/>
        <v>Burnham Nomads</v>
      </c>
      <c r="D201" s="47">
        <v>0</v>
      </c>
      <c r="E201" s="2">
        <v>0</v>
      </c>
      <c r="F201" s="2">
        <v>0</v>
      </c>
      <c r="G201" s="2">
        <v>0</v>
      </c>
      <c r="H201" s="2">
        <f t="shared" si="36"/>
        <v>0</v>
      </c>
      <c r="I201" s="2">
        <v>0</v>
      </c>
      <c r="J201" s="2">
        <v>0</v>
      </c>
      <c r="K201" s="2">
        <v>0</v>
      </c>
      <c r="L201" s="2">
        <v>0</v>
      </c>
      <c r="M201" s="1">
        <v>1</v>
      </c>
      <c r="N201" s="1" t="s">
        <v>158</v>
      </c>
    </row>
    <row r="202" spans="1:14" ht="12.75" customHeight="1" x14ac:dyDescent="0.25">
      <c r="A202" s="8">
        <v>10</v>
      </c>
      <c r="B202" s="91" t="s">
        <v>212</v>
      </c>
      <c r="C202" s="12" t="str">
        <f>Data!B12</f>
        <v>Shamrocks B</v>
      </c>
      <c r="D202" s="47">
        <v>0</v>
      </c>
      <c r="E202" s="2">
        <v>0</v>
      </c>
      <c r="F202" s="2">
        <v>0</v>
      </c>
      <c r="G202" s="2">
        <v>0</v>
      </c>
      <c r="H202" s="2">
        <f t="shared" si="36"/>
        <v>0</v>
      </c>
      <c r="I202" s="2">
        <v>0</v>
      </c>
      <c r="J202" s="2">
        <v>0</v>
      </c>
      <c r="K202" s="2">
        <v>0</v>
      </c>
      <c r="L202" s="2">
        <v>0</v>
      </c>
      <c r="M202" s="1">
        <v>1</v>
      </c>
      <c r="N202" s="1" t="s">
        <v>158</v>
      </c>
    </row>
    <row r="203" spans="1:14" ht="12.75" customHeight="1" x14ac:dyDescent="0.25">
      <c r="A203" s="8">
        <v>10</v>
      </c>
      <c r="B203" s="91" t="s">
        <v>213</v>
      </c>
      <c r="C203" s="12" t="str">
        <f>C202</f>
        <v>Shamrocks B</v>
      </c>
      <c r="D203" s="47">
        <v>0</v>
      </c>
      <c r="E203" s="2">
        <v>0</v>
      </c>
      <c r="F203" s="2">
        <v>0</v>
      </c>
      <c r="G203" s="2">
        <v>0</v>
      </c>
      <c r="H203" s="2">
        <f t="shared" si="36"/>
        <v>0</v>
      </c>
      <c r="I203" s="2">
        <v>0</v>
      </c>
      <c r="J203" s="2">
        <v>0</v>
      </c>
      <c r="K203" s="2">
        <v>0</v>
      </c>
      <c r="L203" s="2">
        <v>0</v>
      </c>
      <c r="M203" s="1">
        <v>1</v>
      </c>
      <c r="N203" s="1" t="s">
        <v>158</v>
      </c>
    </row>
    <row r="204" spans="1:14" ht="12.75" customHeight="1" x14ac:dyDescent="0.25">
      <c r="A204" s="8">
        <v>10</v>
      </c>
      <c r="B204" s="91" t="s">
        <v>215</v>
      </c>
      <c r="C204" s="12" t="str">
        <f>C203</f>
        <v>Shamrocks B</v>
      </c>
      <c r="D204" s="47">
        <v>0</v>
      </c>
      <c r="E204" s="2">
        <v>0</v>
      </c>
      <c r="F204" s="2">
        <v>0</v>
      </c>
      <c r="G204" s="2">
        <v>0</v>
      </c>
      <c r="H204" s="2">
        <f t="shared" si="36"/>
        <v>0</v>
      </c>
      <c r="I204" s="2">
        <v>0</v>
      </c>
      <c r="J204" s="2">
        <v>0</v>
      </c>
      <c r="K204" s="2">
        <v>0</v>
      </c>
      <c r="L204" s="2">
        <v>0</v>
      </c>
      <c r="M204" s="1">
        <v>1</v>
      </c>
      <c r="N204" s="1" t="s">
        <v>158</v>
      </c>
    </row>
    <row r="205" spans="1:14" ht="12.75" customHeight="1" x14ac:dyDescent="0.25">
      <c r="A205" s="8">
        <v>10</v>
      </c>
      <c r="B205" s="91" t="s">
        <v>216</v>
      </c>
      <c r="C205" s="12" t="str">
        <f>C204</f>
        <v>Shamrocks B</v>
      </c>
      <c r="D205" s="47">
        <v>0</v>
      </c>
      <c r="E205" s="2">
        <v>0</v>
      </c>
      <c r="F205" s="2">
        <v>0</v>
      </c>
      <c r="G205" s="2">
        <v>0</v>
      </c>
      <c r="H205" s="2">
        <f t="shared" si="36"/>
        <v>0</v>
      </c>
      <c r="I205" s="2">
        <v>0</v>
      </c>
      <c r="J205" s="2">
        <v>0</v>
      </c>
      <c r="K205" s="2">
        <v>0</v>
      </c>
      <c r="L205" s="2">
        <v>0</v>
      </c>
      <c r="M205" s="1">
        <v>1</v>
      </c>
      <c r="N205" s="1" t="s">
        <v>158</v>
      </c>
    </row>
    <row r="206" spans="1:14" ht="12.75" customHeight="1" x14ac:dyDescent="0.25">
      <c r="A206" s="8">
        <v>10</v>
      </c>
      <c r="B206" s="96" t="s">
        <v>217</v>
      </c>
      <c r="C206" s="12" t="str">
        <f>C205</f>
        <v>Shamrocks B</v>
      </c>
      <c r="D206" s="47">
        <v>0</v>
      </c>
      <c r="E206" s="2">
        <v>0</v>
      </c>
      <c r="F206" s="2">
        <v>0</v>
      </c>
      <c r="G206" s="2">
        <v>0</v>
      </c>
      <c r="H206" s="2">
        <f t="shared" si="36"/>
        <v>0</v>
      </c>
      <c r="I206" s="2">
        <v>0</v>
      </c>
      <c r="J206" s="2">
        <v>0</v>
      </c>
      <c r="K206" s="2">
        <v>0</v>
      </c>
      <c r="L206" s="2">
        <v>0</v>
      </c>
      <c r="M206" s="1">
        <v>1</v>
      </c>
      <c r="N206" s="1" t="s">
        <v>158</v>
      </c>
    </row>
    <row r="207" spans="1:14" ht="12.75" customHeight="1" x14ac:dyDescent="0.25">
      <c r="A207" s="8">
        <v>10</v>
      </c>
      <c r="B207" s="91" t="s">
        <v>340</v>
      </c>
      <c r="C207" s="12" t="str">
        <f>C205</f>
        <v>Shamrocks B</v>
      </c>
      <c r="D207" s="47">
        <v>1</v>
      </c>
      <c r="E207" s="2">
        <v>2</v>
      </c>
      <c r="F207" s="2">
        <v>0</v>
      </c>
      <c r="G207" s="2">
        <v>0</v>
      </c>
      <c r="H207" s="2">
        <f t="shared" si="36"/>
        <v>2</v>
      </c>
      <c r="I207" s="2">
        <v>36</v>
      </c>
      <c r="J207" s="2">
        <v>0</v>
      </c>
      <c r="K207" s="2">
        <v>1</v>
      </c>
      <c r="L207" s="2">
        <v>2</v>
      </c>
      <c r="M207" s="1">
        <v>1</v>
      </c>
      <c r="N207" s="1" t="s">
        <v>158</v>
      </c>
    </row>
    <row r="208" spans="1:14" ht="12.75" customHeight="1" x14ac:dyDescent="0.25">
      <c r="A208" s="8">
        <v>10</v>
      </c>
      <c r="B208" s="91" t="s">
        <v>341</v>
      </c>
      <c r="C208" s="12" t="str">
        <f t="shared" ref="C208:C213" si="37">C206</f>
        <v>Shamrocks B</v>
      </c>
      <c r="D208" s="47">
        <v>1</v>
      </c>
      <c r="E208" s="2">
        <v>0</v>
      </c>
      <c r="F208" s="2">
        <v>0</v>
      </c>
      <c r="G208" s="2">
        <v>0</v>
      </c>
      <c r="H208" s="2">
        <f t="shared" ref="H208:H213" si="38">SUM(E208:G208)</f>
        <v>0</v>
      </c>
      <c r="I208" s="2">
        <v>0</v>
      </c>
      <c r="J208" s="2">
        <v>0</v>
      </c>
      <c r="K208" s="2">
        <v>1</v>
      </c>
      <c r="L208" s="2">
        <v>0</v>
      </c>
      <c r="M208" s="1">
        <v>1</v>
      </c>
      <c r="N208" s="1" t="s">
        <v>158</v>
      </c>
    </row>
    <row r="209" spans="1:14" ht="12.75" customHeight="1" x14ac:dyDescent="0.25">
      <c r="A209" s="8">
        <v>10</v>
      </c>
      <c r="B209" s="91" t="s">
        <v>342</v>
      </c>
      <c r="C209" s="12" t="str">
        <f t="shared" si="37"/>
        <v>Shamrocks B</v>
      </c>
      <c r="D209" s="47">
        <v>1</v>
      </c>
      <c r="E209" s="2">
        <v>3</v>
      </c>
      <c r="F209" s="2">
        <v>0</v>
      </c>
      <c r="G209" s="2">
        <v>0</v>
      </c>
      <c r="H209" s="2">
        <f t="shared" si="38"/>
        <v>3</v>
      </c>
      <c r="I209" s="2">
        <v>24</v>
      </c>
      <c r="J209" s="2">
        <v>0</v>
      </c>
      <c r="K209" s="2">
        <v>2</v>
      </c>
      <c r="L209" s="2">
        <v>3</v>
      </c>
      <c r="M209" s="1">
        <v>1</v>
      </c>
      <c r="N209" s="1" t="s">
        <v>158</v>
      </c>
    </row>
    <row r="210" spans="1:14" ht="12.75" customHeight="1" x14ac:dyDescent="0.25">
      <c r="A210" s="8">
        <v>10</v>
      </c>
      <c r="B210" s="91" t="s">
        <v>343</v>
      </c>
      <c r="C210" s="12" t="str">
        <f t="shared" si="37"/>
        <v>Shamrocks B</v>
      </c>
      <c r="D210" s="47">
        <v>1</v>
      </c>
      <c r="E210" s="2">
        <v>0</v>
      </c>
      <c r="F210" s="2">
        <v>0</v>
      </c>
      <c r="G210" s="2">
        <v>0</v>
      </c>
      <c r="H210" s="2">
        <f t="shared" si="38"/>
        <v>0</v>
      </c>
      <c r="I210" s="2">
        <v>20</v>
      </c>
      <c r="J210" s="2">
        <v>0</v>
      </c>
      <c r="K210" s="2">
        <v>1</v>
      </c>
      <c r="L210" s="2">
        <v>0</v>
      </c>
      <c r="M210" s="1">
        <v>1</v>
      </c>
      <c r="N210" s="1" t="s">
        <v>158</v>
      </c>
    </row>
    <row r="211" spans="1:14" ht="12.75" customHeight="1" x14ac:dyDescent="0.25">
      <c r="A211" s="8">
        <v>10</v>
      </c>
      <c r="B211" s="91" t="s">
        <v>344</v>
      </c>
      <c r="C211" s="12" t="str">
        <f t="shared" si="37"/>
        <v>Shamrocks B</v>
      </c>
      <c r="D211" s="47">
        <v>1</v>
      </c>
      <c r="E211" s="2">
        <v>1</v>
      </c>
      <c r="F211" s="2">
        <v>0</v>
      </c>
      <c r="G211" s="2">
        <v>0</v>
      </c>
      <c r="H211" s="2">
        <f t="shared" si="38"/>
        <v>1</v>
      </c>
      <c r="I211" s="2">
        <v>0</v>
      </c>
      <c r="J211" s="2">
        <v>0</v>
      </c>
      <c r="K211" s="2">
        <v>0</v>
      </c>
      <c r="L211" s="2">
        <v>1</v>
      </c>
      <c r="M211" s="1">
        <v>1</v>
      </c>
      <c r="N211" s="1" t="s">
        <v>158</v>
      </c>
    </row>
    <row r="212" spans="1:14" ht="12.75" customHeight="1" x14ac:dyDescent="0.25">
      <c r="A212" s="8">
        <v>10</v>
      </c>
      <c r="B212" s="91" t="s">
        <v>345</v>
      </c>
      <c r="C212" s="12" t="str">
        <f t="shared" si="37"/>
        <v>Shamrocks B</v>
      </c>
      <c r="D212" s="47">
        <v>1</v>
      </c>
      <c r="E212" s="2">
        <v>1</v>
      </c>
      <c r="F212" s="2">
        <v>2</v>
      </c>
      <c r="G212" s="2">
        <v>0</v>
      </c>
      <c r="H212" s="2">
        <f t="shared" si="38"/>
        <v>3</v>
      </c>
      <c r="I212" s="2">
        <v>52</v>
      </c>
      <c r="J212" s="2">
        <v>0</v>
      </c>
      <c r="K212" s="2">
        <v>2</v>
      </c>
      <c r="L212" s="2">
        <v>1</v>
      </c>
      <c r="M212" s="1">
        <v>1</v>
      </c>
      <c r="N212" s="1" t="s">
        <v>158</v>
      </c>
    </row>
    <row r="213" spans="1:14" ht="12.75" customHeight="1" x14ac:dyDescent="0.25">
      <c r="A213" s="8">
        <v>10</v>
      </c>
      <c r="B213" s="91" t="s">
        <v>346</v>
      </c>
      <c r="C213" s="12" t="str">
        <f t="shared" si="37"/>
        <v>Shamrocks B</v>
      </c>
      <c r="D213" s="47">
        <v>1</v>
      </c>
      <c r="E213" s="2">
        <v>3</v>
      </c>
      <c r="F213" s="2">
        <v>1</v>
      </c>
      <c r="G213" s="2">
        <v>0</v>
      </c>
      <c r="H213" s="2">
        <f t="shared" si="38"/>
        <v>4</v>
      </c>
      <c r="I213" s="2">
        <v>40</v>
      </c>
      <c r="J213" s="2">
        <v>0</v>
      </c>
      <c r="K213" s="2">
        <v>2</v>
      </c>
      <c r="L213" s="2">
        <v>4</v>
      </c>
      <c r="M213" s="1">
        <v>1</v>
      </c>
      <c r="N213" s="1" t="s">
        <v>158</v>
      </c>
    </row>
    <row r="214" spans="1:14" ht="12.75" customHeight="1" x14ac:dyDescent="0.25">
      <c r="A214" s="8">
        <v>10</v>
      </c>
      <c r="B214" s="91" t="s">
        <v>347</v>
      </c>
      <c r="C214" s="12" t="str">
        <f>C207</f>
        <v>Shamrocks B</v>
      </c>
      <c r="D214" s="47">
        <v>1</v>
      </c>
      <c r="E214" s="2">
        <v>0</v>
      </c>
      <c r="F214" s="2">
        <v>0</v>
      </c>
      <c r="G214" s="2">
        <v>0</v>
      </c>
      <c r="H214" s="2">
        <f t="shared" si="36"/>
        <v>0</v>
      </c>
      <c r="I214" s="2">
        <v>0</v>
      </c>
      <c r="J214" s="2">
        <v>0</v>
      </c>
      <c r="K214" s="2">
        <v>0</v>
      </c>
      <c r="L214" s="2">
        <v>0</v>
      </c>
      <c r="M214" s="1">
        <v>1</v>
      </c>
      <c r="N214" s="1" t="s">
        <v>158</v>
      </c>
    </row>
    <row r="215" spans="1:14" ht="12.75" customHeight="1" x14ac:dyDescent="0.25">
      <c r="A215" s="8">
        <v>10</v>
      </c>
      <c r="B215" s="91"/>
      <c r="C215" s="12" t="str">
        <f t="shared" ref="C215:C222" si="39">C214</f>
        <v>Shamrocks B</v>
      </c>
      <c r="D215" s="47">
        <v>0</v>
      </c>
      <c r="E215" s="2">
        <v>0</v>
      </c>
      <c r="F215" s="2">
        <v>0</v>
      </c>
      <c r="G215" s="2">
        <v>0</v>
      </c>
      <c r="H215" s="2">
        <f t="shared" si="36"/>
        <v>0</v>
      </c>
      <c r="I215" s="2">
        <v>0</v>
      </c>
      <c r="J215" s="2">
        <v>0</v>
      </c>
      <c r="K215" s="2">
        <v>0</v>
      </c>
      <c r="L215" s="2">
        <v>0</v>
      </c>
      <c r="M215" s="1">
        <v>1</v>
      </c>
      <c r="N215" s="1" t="s">
        <v>158</v>
      </c>
    </row>
    <row r="216" spans="1:14" ht="12.75" customHeight="1" x14ac:dyDescent="0.25">
      <c r="A216" s="8">
        <v>10</v>
      </c>
      <c r="B216" s="91"/>
      <c r="C216" s="12" t="str">
        <f t="shared" si="39"/>
        <v>Shamrocks B</v>
      </c>
      <c r="D216" s="47">
        <v>0</v>
      </c>
      <c r="E216" s="2">
        <v>0</v>
      </c>
      <c r="F216" s="2">
        <v>0</v>
      </c>
      <c r="G216" s="2">
        <v>0</v>
      </c>
      <c r="H216" s="2">
        <f t="shared" si="36"/>
        <v>0</v>
      </c>
      <c r="I216" s="2">
        <v>0</v>
      </c>
      <c r="J216" s="2">
        <v>0</v>
      </c>
      <c r="K216" s="2">
        <v>0</v>
      </c>
      <c r="L216" s="2">
        <v>0</v>
      </c>
      <c r="M216" s="1">
        <v>1</v>
      </c>
      <c r="N216" s="1" t="s">
        <v>158</v>
      </c>
    </row>
    <row r="217" spans="1:14" ht="12.75" customHeight="1" x14ac:dyDescent="0.25">
      <c r="A217" s="8">
        <v>10</v>
      </c>
      <c r="B217" s="96"/>
      <c r="C217" s="12" t="str">
        <f t="shared" si="39"/>
        <v>Shamrocks B</v>
      </c>
      <c r="D217" s="47">
        <v>0</v>
      </c>
      <c r="E217" s="2">
        <v>0</v>
      </c>
      <c r="F217" s="2">
        <v>0</v>
      </c>
      <c r="G217" s="2">
        <v>0</v>
      </c>
      <c r="H217" s="2">
        <f t="shared" si="36"/>
        <v>0</v>
      </c>
      <c r="I217" s="2">
        <v>0</v>
      </c>
      <c r="J217" s="2">
        <v>0</v>
      </c>
      <c r="K217" s="2">
        <v>0</v>
      </c>
      <c r="L217" s="2">
        <v>0</v>
      </c>
      <c r="M217" s="1">
        <v>1</v>
      </c>
      <c r="N217" s="1" t="s">
        <v>158</v>
      </c>
    </row>
    <row r="218" spans="1:14" ht="12.75" customHeight="1" x14ac:dyDescent="0.25">
      <c r="A218" s="8">
        <v>10</v>
      </c>
      <c r="B218" s="91"/>
      <c r="C218" s="12" t="str">
        <f t="shared" si="39"/>
        <v>Shamrocks B</v>
      </c>
      <c r="D218" s="47">
        <v>0</v>
      </c>
      <c r="E218" s="2">
        <v>0</v>
      </c>
      <c r="F218" s="2">
        <v>0</v>
      </c>
      <c r="G218" s="2">
        <v>0</v>
      </c>
      <c r="H218" s="2">
        <f t="shared" si="36"/>
        <v>0</v>
      </c>
      <c r="I218" s="2">
        <v>0</v>
      </c>
      <c r="J218" s="2">
        <v>0</v>
      </c>
      <c r="K218" s="2">
        <v>0</v>
      </c>
      <c r="L218" s="2">
        <v>0</v>
      </c>
      <c r="M218" s="1">
        <v>1</v>
      </c>
      <c r="N218" s="1" t="s">
        <v>158</v>
      </c>
    </row>
    <row r="219" spans="1:14" ht="12.75" customHeight="1" x14ac:dyDescent="0.25">
      <c r="A219" s="8">
        <v>10</v>
      </c>
      <c r="B219" s="91"/>
      <c r="C219" s="12" t="str">
        <f t="shared" si="39"/>
        <v>Shamrocks B</v>
      </c>
      <c r="D219" s="47">
        <v>0</v>
      </c>
      <c r="E219" s="2">
        <v>0</v>
      </c>
      <c r="F219" s="2">
        <v>0</v>
      </c>
      <c r="G219" s="2">
        <v>0</v>
      </c>
      <c r="H219" s="2">
        <f t="shared" si="36"/>
        <v>0</v>
      </c>
      <c r="I219" s="2">
        <v>0</v>
      </c>
      <c r="J219" s="2">
        <v>0</v>
      </c>
      <c r="K219" s="2">
        <v>0</v>
      </c>
      <c r="L219" s="2">
        <v>0</v>
      </c>
      <c r="M219" s="1">
        <v>1</v>
      </c>
      <c r="N219" s="1" t="s">
        <v>158</v>
      </c>
    </row>
    <row r="220" spans="1:14" ht="12.75" customHeight="1" x14ac:dyDescent="0.25">
      <c r="A220" s="8">
        <v>10</v>
      </c>
      <c r="B220" s="91"/>
      <c r="C220" s="12" t="str">
        <f t="shared" si="39"/>
        <v>Shamrocks B</v>
      </c>
      <c r="D220" s="47">
        <v>0</v>
      </c>
      <c r="E220" s="2">
        <v>0</v>
      </c>
      <c r="F220" s="2">
        <v>0</v>
      </c>
      <c r="G220" s="2">
        <v>0</v>
      </c>
      <c r="H220" s="2">
        <f t="shared" si="36"/>
        <v>0</v>
      </c>
      <c r="I220" s="2">
        <v>0</v>
      </c>
      <c r="J220" s="2">
        <v>0</v>
      </c>
      <c r="K220" s="2">
        <v>0</v>
      </c>
      <c r="L220" s="2">
        <v>0</v>
      </c>
      <c r="M220" s="1">
        <v>1</v>
      </c>
      <c r="N220" s="1" t="s">
        <v>158</v>
      </c>
    </row>
    <row r="221" spans="1:14" ht="12.75" customHeight="1" x14ac:dyDescent="0.25">
      <c r="A221" s="8">
        <v>10</v>
      </c>
      <c r="B221" s="91"/>
      <c r="C221" s="12" t="str">
        <f t="shared" si="39"/>
        <v>Shamrocks B</v>
      </c>
      <c r="D221" s="47">
        <v>0</v>
      </c>
      <c r="E221" s="2">
        <v>0</v>
      </c>
      <c r="F221" s="2">
        <v>0</v>
      </c>
      <c r="G221" s="2">
        <v>0</v>
      </c>
      <c r="H221" s="2">
        <f t="shared" si="36"/>
        <v>0</v>
      </c>
      <c r="I221" s="2">
        <v>0</v>
      </c>
      <c r="J221" s="2">
        <v>0</v>
      </c>
      <c r="K221" s="2">
        <v>0</v>
      </c>
      <c r="L221" s="2">
        <v>0</v>
      </c>
      <c r="M221" s="1">
        <v>1</v>
      </c>
      <c r="N221" s="1" t="s">
        <v>158</v>
      </c>
    </row>
    <row r="222" spans="1:14" ht="12.75" customHeight="1" x14ac:dyDescent="0.25">
      <c r="A222" s="8">
        <v>10</v>
      </c>
      <c r="B222" s="91"/>
      <c r="C222" s="12" t="str">
        <f t="shared" si="39"/>
        <v>Shamrocks B</v>
      </c>
      <c r="D222" s="47">
        <v>0</v>
      </c>
      <c r="E222" s="2">
        <v>0</v>
      </c>
      <c r="F222" s="2">
        <v>0</v>
      </c>
      <c r="G222" s="2">
        <v>0</v>
      </c>
      <c r="H222" s="2">
        <f t="shared" si="36"/>
        <v>0</v>
      </c>
      <c r="I222" s="2">
        <v>0</v>
      </c>
      <c r="J222" s="2">
        <v>0</v>
      </c>
      <c r="K222" s="2">
        <v>0</v>
      </c>
      <c r="L222" s="2">
        <v>0</v>
      </c>
      <c r="M222" s="1">
        <v>1</v>
      </c>
      <c r="N222" s="1" t="s">
        <v>158</v>
      </c>
    </row>
    <row r="223" spans="1:14" ht="12.75" customHeight="1" x14ac:dyDescent="0.25">
      <c r="A223" s="8">
        <v>11</v>
      </c>
      <c r="B223" s="91" t="s">
        <v>212</v>
      </c>
      <c r="C223" s="12" t="str">
        <f>Data!B13</f>
        <v>Iver RBL</v>
      </c>
      <c r="D223" s="47">
        <v>0</v>
      </c>
      <c r="E223" s="2">
        <v>0</v>
      </c>
      <c r="F223" s="2">
        <v>0</v>
      </c>
      <c r="G223" s="2">
        <v>0</v>
      </c>
      <c r="H223" s="2">
        <f t="shared" si="36"/>
        <v>0</v>
      </c>
      <c r="I223" s="2">
        <v>0</v>
      </c>
      <c r="J223" s="2">
        <v>0</v>
      </c>
      <c r="K223" s="2">
        <v>0</v>
      </c>
      <c r="L223" s="2">
        <v>0</v>
      </c>
      <c r="M223" s="1">
        <v>1</v>
      </c>
      <c r="N223" s="1" t="s">
        <v>158</v>
      </c>
    </row>
    <row r="224" spans="1:14" ht="12.75" customHeight="1" x14ac:dyDescent="0.25">
      <c r="A224" s="8">
        <v>11</v>
      </c>
      <c r="B224" s="91" t="s">
        <v>213</v>
      </c>
      <c r="C224" s="12" t="str">
        <f t="shared" ref="C224:C244" si="40">C223</f>
        <v>Iver RBL</v>
      </c>
      <c r="D224" s="47">
        <v>0</v>
      </c>
      <c r="E224" s="2">
        <v>0</v>
      </c>
      <c r="F224" s="2">
        <v>0</v>
      </c>
      <c r="G224" s="2">
        <v>0</v>
      </c>
      <c r="H224" s="2">
        <f t="shared" si="36"/>
        <v>0</v>
      </c>
      <c r="I224" s="2">
        <v>0</v>
      </c>
      <c r="J224" s="2">
        <v>0</v>
      </c>
      <c r="K224" s="2">
        <v>0</v>
      </c>
      <c r="L224" s="2">
        <v>0</v>
      </c>
      <c r="M224" s="1">
        <v>1</v>
      </c>
      <c r="N224" s="1" t="s">
        <v>158</v>
      </c>
    </row>
    <row r="225" spans="1:14" ht="12.75" customHeight="1" x14ac:dyDescent="0.25">
      <c r="A225" s="8">
        <v>11</v>
      </c>
      <c r="B225" s="91" t="s">
        <v>215</v>
      </c>
      <c r="C225" s="12" t="str">
        <f t="shared" si="40"/>
        <v>Iver RBL</v>
      </c>
      <c r="D225" s="47">
        <v>0</v>
      </c>
      <c r="E225" s="2">
        <v>0</v>
      </c>
      <c r="F225" s="2">
        <v>0</v>
      </c>
      <c r="G225" s="2">
        <v>0</v>
      </c>
      <c r="H225" s="2">
        <f t="shared" si="36"/>
        <v>0</v>
      </c>
      <c r="I225" s="2">
        <v>0</v>
      </c>
      <c r="J225" s="2">
        <v>0</v>
      </c>
      <c r="K225" s="2">
        <v>0</v>
      </c>
      <c r="L225" s="2">
        <v>0</v>
      </c>
      <c r="M225" s="1">
        <v>1</v>
      </c>
      <c r="N225" s="1" t="s">
        <v>158</v>
      </c>
    </row>
    <row r="226" spans="1:14" ht="12.75" customHeight="1" x14ac:dyDescent="0.25">
      <c r="A226" s="8">
        <v>11</v>
      </c>
      <c r="B226" s="91" t="s">
        <v>216</v>
      </c>
      <c r="C226" s="12" t="str">
        <f t="shared" si="40"/>
        <v>Iver RBL</v>
      </c>
      <c r="D226" s="47">
        <v>0</v>
      </c>
      <c r="E226" s="2">
        <v>0</v>
      </c>
      <c r="F226" s="2">
        <v>0</v>
      </c>
      <c r="G226" s="2">
        <v>0</v>
      </c>
      <c r="H226" s="2">
        <f t="shared" si="36"/>
        <v>0</v>
      </c>
      <c r="I226" s="2">
        <v>0</v>
      </c>
      <c r="J226" s="2">
        <v>0</v>
      </c>
      <c r="K226" s="2">
        <v>0</v>
      </c>
      <c r="L226" s="2">
        <v>0</v>
      </c>
      <c r="M226" s="1">
        <v>1</v>
      </c>
      <c r="N226" s="1" t="s">
        <v>158</v>
      </c>
    </row>
    <row r="227" spans="1:14" ht="12.75" customHeight="1" x14ac:dyDescent="0.25">
      <c r="A227" s="8">
        <v>11</v>
      </c>
      <c r="B227" s="96" t="s">
        <v>217</v>
      </c>
      <c r="C227" s="12" t="str">
        <f t="shared" si="40"/>
        <v>Iver RBL</v>
      </c>
      <c r="D227" s="47">
        <v>0</v>
      </c>
      <c r="E227" s="2">
        <v>0</v>
      </c>
      <c r="F227" s="2">
        <v>0</v>
      </c>
      <c r="G227" s="2">
        <v>0</v>
      </c>
      <c r="H227" s="2">
        <f t="shared" si="36"/>
        <v>0</v>
      </c>
      <c r="I227" s="2">
        <v>0</v>
      </c>
      <c r="J227" s="2">
        <v>0</v>
      </c>
      <c r="K227" s="2">
        <v>0</v>
      </c>
      <c r="L227" s="2">
        <v>0</v>
      </c>
      <c r="M227" s="1">
        <v>1</v>
      </c>
      <c r="N227" s="1" t="s">
        <v>158</v>
      </c>
    </row>
    <row r="228" spans="1:14" ht="12.75" customHeight="1" x14ac:dyDescent="0.25">
      <c r="A228" s="8">
        <v>11</v>
      </c>
      <c r="B228" s="91" t="s">
        <v>348</v>
      </c>
      <c r="C228" s="12" t="str">
        <f t="shared" si="40"/>
        <v>Iver RBL</v>
      </c>
      <c r="D228" s="47">
        <v>0</v>
      </c>
      <c r="E228" s="2">
        <v>0</v>
      </c>
      <c r="F228" s="2">
        <v>0</v>
      </c>
      <c r="G228" s="2">
        <v>0</v>
      </c>
      <c r="H228" s="2">
        <f t="shared" si="36"/>
        <v>0</v>
      </c>
      <c r="I228" s="2">
        <v>0</v>
      </c>
      <c r="J228" s="2">
        <v>0</v>
      </c>
      <c r="K228" s="2">
        <v>0</v>
      </c>
      <c r="L228" s="2">
        <v>0</v>
      </c>
      <c r="M228" s="1">
        <v>1</v>
      </c>
      <c r="N228" s="1" t="s">
        <v>158</v>
      </c>
    </row>
    <row r="229" spans="1:14" ht="12.75" customHeight="1" x14ac:dyDescent="0.25">
      <c r="A229" s="8">
        <v>11</v>
      </c>
      <c r="B229" s="91" t="s">
        <v>349</v>
      </c>
      <c r="C229" s="12" t="str">
        <f t="shared" si="40"/>
        <v>Iver RBL</v>
      </c>
      <c r="D229" s="47">
        <v>0</v>
      </c>
      <c r="E229" s="2">
        <v>0</v>
      </c>
      <c r="F229" s="2">
        <v>0</v>
      </c>
      <c r="G229" s="2">
        <v>0</v>
      </c>
      <c r="H229" s="2">
        <f t="shared" ref="H229:H235" si="41">SUM(E229:G229)</f>
        <v>0</v>
      </c>
      <c r="I229" s="2">
        <v>0</v>
      </c>
      <c r="J229" s="2">
        <v>0</v>
      </c>
      <c r="K229" s="2">
        <v>0</v>
      </c>
      <c r="L229" s="2">
        <v>0</v>
      </c>
      <c r="M229" s="1">
        <v>1</v>
      </c>
      <c r="N229" s="1" t="s">
        <v>158</v>
      </c>
    </row>
    <row r="230" spans="1:14" ht="12.75" customHeight="1" x14ac:dyDescent="0.25">
      <c r="A230" s="8">
        <v>11</v>
      </c>
      <c r="B230" s="91" t="s">
        <v>350</v>
      </c>
      <c r="C230" s="12" t="str">
        <f t="shared" si="40"/>
        <v>Iver RBL</v>
      </c>
      <c r="D230" s="47">
        <v>0</v>
      </c>
      <c r="E230" s="2">
        <v>0</v>
      </c>
      <c r="F230" s="2">
        <v>0</v>
      </c>
      <c r="G230" s="2">
        <v>0</v>
      </c>
      <c r="H230" s="2">
        <f t="shared" si="41"/>
        <v>0</v>
      </c>
      <c r="I230" s="2">
        <v>0</v>
      </c>
      <c r="J230" s="2">
        <v>0</v>
      </c>
      <c r="K230" s="2">
        <v>0</v>
      </c>
      <c r="L230" s="2">
        <v>0</v>
      </c>
      <c r="M230" s="1">
        <v>1</v>
      </c>
      <c r="N230" s="1" t="s">
        <v>158</v>
      </c>
    </row>
    <row r="231" spans="1:14" ht="12.75" customHeight="1" x14ac:dyDescent="0.25">
      <c r="A231" s="8">
        <v>11</v>
      </c>
      <c r="B231" s="91" t="s">
        <v>351</v>
      </c>
      <c r="C231" s="12" t="str">
        <f t="shared" si="40"/>
        <v>Iver RBL</v>
      </c>
      <c r="D231" s="47">
        <v>0</v>
      </c>
      <c r="E231" s="2">
        <v>0</v>
      </c>
      <c r="F231" s="2">
        <v>0</v>
      </c>
      <c r="G231" s="2">
        <v>0</v>
      </c>
      <c r="H231" s="2">
        <f t="shared" ref="H231:H232" si="42">SUM(E231:G231)</f>
        <v>0</v>
      </c>
      <c r="I231" s="2">
        <v>0</v>
      </c>
      <c r="J231" s="2">
        <v>0</v>
      </c>
      <c r="K231" s="2">
        <v>0</v>
      </c>
      <c r="L231" s="2">
        <v>0</v>
      </c>
      <c r="M231" s="1">
        <v>1</v>
      </c>
      <c r="N231" s="1" t="s">
        <v>158</v>
      </c>
    </row>
    <row r="232" spans="1:14" ht="12.75" customHeight="1" x14ac:dyDescent="0.25">
      <c r="A232" s="8">
        <v>11</v>
      </c>
      <c r="B232" s="91" t="s">
        <v>352</v>
      </c>
      <c r="C232" s="12" t="str">
        <f t="shared" si="40"/>
        <v>Iver RBL</v>
      </c>
      <c r="D232" s="47">
        <v>0</v>
      </c>
      <c r="E232" s="2">
        <v>0</v>
      </c>
      <c r="F232" s="2">
        <v>0</v>
      </c>
      <c r="G232" s="2">
        <v>0</v>
      </c>
      <c r="H232" s="2">
        <f t="shared" si="42"/>
        <v>0</v>
      </c>
      <c r="I232" s="2">
        <v>0</v>
      </c>
      <c r="J232" s="2">
        <v>0</v>
      </c>
      <c r="K232" s="2">
        <v>0</v>
      </c>
      <c r="L232" s="2">
        <v>0</v>
      </c>
      <c r="M232" s="1">
        <v>1</v>
      </c>
      <c r="N232" s="1" t="s">
        <v>158</v>
      </c>
    </row>
    <row r="233" spans="1:14" ht="12.75" customHeight="1" x14ac:dyDescent="0.25">
      <c r="A233" s="8">
        <v>11</v>
      </c>
      <c r="B233" s="91" t="s">
        <v>353</v>
      </c>
      <c r="C233" s="12" t="str">
        <f t="shared" si="40"/>
        <v>Iver RBL</v>
      </c>
      <c r="D233" s="47">
        <v>0</v>
      </c>
      <c r="E233" s="2">
        <v>0</v>
      </c>
      <c r="F233" s="2">
        <v>0</v>
      </c>
      <c r="G233" s="2">
        <v>0</v>
      </c>
      <c r="H233" s="2">
        <f t="shared" si="41"/>
        <v>0</v>
      </c>
      <c r="I233" s="2">
        <v>0</v>
      </c>
      <c r="J233" s="2">
        <v>0</v>
      </c>
      <c r="K233" s="2">
        <v>0</v>
      </c>
      <c r="L233" s="2">
        <v>0</v>
      </c>
      <c r="M233" s="1">
        <v>1</v>
      </c>
      <c r="N233" s="1" t="s">
        <v>158</v>
      </c>
    </row>
    <row r="234" spans="1:14" ht="12.75" customHeight="1" x14ac:dyDescent="0.25">
      <c r="A234" s="8">
        <v>11</v>
      </c>
      <c r="B234" s="96" t="s">
        <v>342</v>
      </c>
      <c r="C234" s="12" t="str">
        <f t="shared" si="40"/>
        <v>Iver RBL</v>
      </c>
      <c r="D234" s="47">
        <v>0</v>
      </c>
      <c r="E234" s="2">
        <v>0</v>
      </c>
      <c r="F234" s="2">
        <v>0</v>
      </c>
      <c r="G234" s="2">
        <v>0</v>
      </c>
      <c r="H234" s="2">
        <f t="shared" si="41"/>
        <v>0</v>
      </c>
      <c r="I234" s="2">
        <v>0</v>
      </c>
      <c r="J234" s="2">
        <v>0</v>
      </c>
      <c r="K234" s="2">
        <v>0</v>
      </c>
      <c r="L234" s="2">
        <v>0</v>
      </c>
      <c r="M234" s="1">
        <v>1</v>
      </c>
      <c r="N234" s="1" t="s">
        <v>158</v>
      </c>
    </row>
    <row r="235" spans="1:14" ht="12.75" customHeight="1" x14ac:dyDescent="0.25">
      <c r="A235" s="8">
        <v>11</v>
      </c>
      <c r="B235" s="91" t="s">
        <v>354</v>
      </c>
      <c r="C235" s="12" t="str">
        <f t="shared" si="40"/>
        <v>Iver RBL</v>
      </c>
      <c r="D235" s="47">
        <v>0</v>
      </c>
      <c r="E235" s="2">
        <v>0</v>
      </c>
      <c r="F235" s="2">
        <v>0</v>
      </c>
      <c r="G235" s="2">
        <v>0</v>
      </c>
      <c r="H235" s="2">
        <f t="shared" si="41"/>
        <v>0</v>
      </c>
      <c r="I235" s="2">
        <v>0</v>
      </c>
      <c r="J235" s="2">
        <v>0</v>
      </c>
      <c r="K235" s="2">
        <v>0</v>
      </c>
      <c r="L235" s="2">
        <v>0</v>
      </c>
      <c r="M235" s="1">
        <v>1</v>
      </c>
      <c r="N235" s="1" t="s">
        <v>158</v>
      </c>
    </row>
    <row r="236" spans="1:14" ht="12.75" customHeight="1" x14ac:dyDescent="0.25">
      <c r="A236" s="8">
        <v>11</v>
      </c>
      <c r="B236" s="91" t="s">
        <v>355</v>
      </c>
      <c r="C236" s="12" t="str">
        <f>C228</f>
        <v>Iver RBL</v>
      </c>
      <c r="D236" s="47">
        <v>0</v>
      </c>
      <c r="E236" s="2">
        <v>0</v>
      </c>
      <c r="F236" s="2">
        <v>0</v>
      </c>
      <c r="G236" s="2">
        <v>0</v>
      </c>
      <c r="H236" s="2">
        <f t="shared" si="36"/>
        <v>0</v>
      </c>
      <c r="I236" s="2">
        <v>0</v>
      </c>
      <c r="J236" s="2">
        <v>0</v>
      </c>
      <c r="K236" s="2">
        <v>0</v>
      </c>
      <c r="L236" s="2">
        <v>0</v>
      </c>
      <c r="M236" s="1">
        <v>1</v>
      </c>
      <c r="N236" s="1" t="s">
        <v>158</v>
      </c>
    </row>
    <row r="237" spans="1:14" ht="12.75" customHeight="1" x14ac:dyDescent="0.25">
      <c r="A237" s="8">
        <v>11</v>
      </c>
      <c r="B237" s="91" t="s">
        <v>356</v>
      </c>
      <c r="C237" s="12" t="str">
        <f t="shared" si="40"/>
        <v>Iver RBL</v>
      </c>
      <c r="D237" s="47">
        <v>0</v>
      </c>
      <c r="E237" s="2">
        <v>0</v>
      </c>
      <c r="F237" s="2">
        <v>0</v>
      </c>
      <c r="G237" s="2">
        <v>0</v>
      </c>
      <c r="H237" s="2">
        <f t="shared" si="36"/>
        <v>0</v>
      </c>
      <c r="I237" s="2">
        <v>0</v>
      </c>
      <c r="J237" s="2">
        <v>0</v>
      </c>
      <c r="K237" s="2">
        <v>0</v>
      </c>
      <c r="L237" s="2">
        <v>0</v>
      </c>
      <c r="M237" s="1">
        <v>1</v>
      </c>
      <c r="N237" s="1" t="s">
        <v>158</v>
      </c>
    </row>
    <row r="238" spans="1:14" ht="12.75" customHeight="1" x14ac:dyDescent="0.25">
      <c r="A238" s="8">
        <v>11</v>
      </c>
      <c r="B238" s="91" t="s">
        <v>357</v>
      </c>
      <c r="C238" s="12" t="str">
        <f t="shared" si="40"/>
        <v>Iver RBL</v>
      </c>
      <c r="D238" s="47">
        <v>0</v>
      </c>
      <c r="E238" s="2">
        <v>0</v>
      </c>
      <c r="F238" s="2">
        <v>0</v>
      </c>
      <c r="G238" s="2">
        <v>0</v>
      </c>
      <c r="H238" s="2">
        <f t="shared" si="36"/>
        <v>0</v>
      </c>
      <c r="I238" s="2">
        <v>0</v>
      </c>
      <c r="J238" s="2">
        <v>0</v>
      </c>
      <c r="K238" s="2">
        <v>0</v>
      </c>
      <c r="L238" s="2">
        <v>0</v>
      </c>
      <c r="M238" s="1">
        <v>1</v>
      </c>
      <c r="N238" s="1" t="s">
        <v>158</v>
      </c>
    </row>
    <row r="239" spans="1:14" ht="12.75" customHeight="1" x14ac:dyDescent="0.25">
      <c r="A239" s="8">
        <v>11</v>
      </c>
      <c r="B239" s="91" t="s">
        <v>358</v>
      </c>
      <c r="C239" s="12" t="str">
        <f t="shared" si="40"/>
        <v>Iver RBL</v>
      </c>
      <c r="D239" s="47">
        <v>0</v>
      </c>
      <c r="E239" s="2">
        <v>0</v>
      </c>
      <c r="F239" s="2">
        <v>0</v>
      </c>
      <c r="G239" s="2">
        <v>0</v>
      </c>
      <c r="H239" s="2">
        <f t="shared" si="36"/>
        <v>0</v>
      </c>
      <c r="I239" s="2">
        <v>0</v>
      </c>
      <c r="J239" s="2">
        <v>0</v>
      </c>
      <c r="K239" s="2">
        <v>0</v>
      </c>
      <c r="L239" s="2">
        <v>0</v>
      </c>
      <c r="M239" s="1">
        <v>1</v>
      </c>
      <c r="N239" s="1" t="s">
        <v>158</v>
      </c>
    </row>
    <row r="240" spans="1:14" ht="12.75" customHeight="1" x14ac:dyDescent="0.25">
      <c r="A240" s="8">
        <v>11</v>
      </c>
      <c r="B240" s="91" t="s">
        <v>359</v>
      </c>
      <c r="C240" s="12" t="str">
        <f t="shared" si="40"/>
        <v>Iver RBL</v>
      </c>
      <c r="D240" s="47">
        <v>0</v>
      </c>
      <c r="E240" s="2">
        <v>0</v>
      </c>
      <c r="F240" s="2">
        <v>0</v>
      </c>
      <c r="G240" s="2">
        <v>0</v>
      </c>
      <c r="H240" s="2">
        <f t="shared" si="36"/>
        <v>0</v>
      </c>
      <c r="I240" s="2">
        <v>0</v>
      </c>
      <c r="J240" s="2">
        <v>0</v>
      </c>
      <c r="K240" s="2">
        <v>0</v>
      </c>
      <c r="L240" s="2">
        <v>0</v>
      </c>
      <c r="M240" s="1">
        <v>1</v>
      </c>
      <c r="N240" s="1" t="s">
        <v>158</v>
      </c>
    </row>
    <row r="241" spans="1:14" ht="12.75" customHeight="1" x14ac:dyDescent="0.25">
      <c r="A241" s="8">
        <v>11</v>
      </c>
      <c r="B241" s="91" t="s">
        <v>360</v>
      </c>
      <c r="C241" s="12" t="str">
        <f t="shared" si="40"/>
        <v>Iver RBL</v>
      </c>
      <c r="D241" s="47">
        <v>0</v>
      </c>
      <c r="E241" s="2">
        <v>0</v>
      </c>
      <c r="F241" s="2">
        <v>0</v>
      </c>
      <c r="G241" s="2">
        <v>0</v>
      </c>
      <c r="H241" s="2">
        <f t="shared" si="36"/>
        <v>0</v>
      </c>
      <c r="I241" s="2">
        <v>0</v>
      </c>
      <c r="J241" s="2">
        <v>0</v>
      </c>
      <c r="K241" s="2">
        <v>0</v>
      </c>
      <c r="L241" s="2">
        <v>0</v>
      </c>
      <c r="M241" s="1">
        <v>1</v>
      </c>
      <c r="N241" s="1" t="s">
        <v>158</v>
      </c>
    </row>
    <row r="242" spans="1:14" ht="12.75" customHeight="1" x14ac:dyDescent="0.25">
      <c r="A242" s="8">
        <v>11</v>
      </c>
      <c r="B242" s="91" t="s">
        <v>361</v>
      </c>
      <c r="C242" s="12" t="str">
        <f t="shared" si="40"/>
        <v>Iver RBL</v>
      </c>
      <c r="D242" s="47">
        <v>0</v>
      </c>
      <c r="E242" s="2">
        <v>0</v>
      </c>
      <c r="F242" s="2">
        <v>0</v>
      </c>
      <c r="G242" s="2">
        <v>0</v>
      </c>
      <c r="H242" s="2">
        <f t="shared" si="36"/>
        <v>0</v>
      </c>
      <c r="I242" s="2">
        <v>0</v>
      </c>
      <c r="J242" s="2">
        <v>0</v>
      </c>
      <c r="K242" s="2">
        <v>0</v>
      </c>
      <c r="L242" s="2">
        <v>0</v>
      </c>
      <c r="M242" s="1">
        <v>1</v>
      </c>
      <c r="N242" s="1" t="s">
        <v>158</v>
      </c>
    </row>
    <row r="243" spans="1:14" ht="12.75" customHeight="1" x14ac:dyDescent="0.25">
      <c r="A243" s="8">
        <v>11</v>
      </c>
      <c r="B243" s="91" t="s">
        <v>362</v>
      </c>
      <c r="C243" s="12" t="str">
        <f t="shared" si="40"/>
        <v>Iver RBL</v>
      </c>
      <c r="D243" s="47">
        <v>0</v>
      </c>
      <c r="E243" s="2">
        <v>0</v>
      </c>
      <c r="F243" s="2">
        <v>0</v>
      </c>
      <c r="G243" s="2">
        <v>0</v>
      </c>
      <c r="H243" s="2">
        <f t="shared" si="36"/>
        <v>0</v>
      </c>
      <c r="I243" s="2">
        <v>0</v>
      </c>
      <c r="J243" s="2">
        <v>0</v>
      </c>
      <c r="K243" s="2">
        <v>0</v>
      </c>
      <c r="L243" s="2">
        <v>0</v>
      </c>
      <c r="M243" s="1">
        <v>1</v>
      </c>
      <c r="N243" s="1" t="s">
        <v>158</v>
      </c>
    </row>
    <row r="244" spans="1:14" ht="12.75" customHeight="1" x14ac:dyDescent="0.25">
      <c r="A244" s="8">
        <v>11</v>
      </c>
      <c r="B244" s="91" t="s">
        <v>363</v>
      </c>
      <c r="C244" s="12" t="str">
        <f t="shared" si="40"/>
        <v>Iver RBL</v>
      </c>
      <c r="D244" s="47">
        <v>0</v>
      </c>
      <c r="E244" s="2">
        <v>0</v>
      </c>
      <c r="F244" s="2">
        <v>0</v>
      </c>
      <c r="G244" s="2">
        <v>0</v>
      </c>
      <c r="H244" s="2">
        <f t="shared" si="36"/>
        <v>0</v>
      </c>
      <c r="I244" s="2">
        <v>0</v>
      </c>
      <c r="J244" s="2">
        <v>0</v>
      </c>
      <c r="K244" s="2">
        <v>0</v>
      </c>
      <c r="L244" s="2">
        <v>0</v>
      </c>
      <c r="M244" s="1">
        <v>1</v>
      </c>
      <c r="N244" s="1" t="s">
        <v>158</v>
      </c>
    </row>
    <row r="245" spans="1:14" ht="12.75" customHeight="1" x14ac:dyDescent="0.25">
      <c r="A245" s="8">
        <v>12</v>
      </c>
      <c r="B245" s="91" t="s">
        <v>212</v>
      </c>
      <c r="C245" s="12" t="str">
        <f>Data!B14</f>
        <v>No Game</v>
      </c>
      <c r="D245" s="47">
        <v>0</v>
      </c>
      <c r="E245" s="2">
        <v>0</v>
      </c>
      <c r="F245" s="2">
        <v>0</v>
      </c>
      <c r="G245" s="2">
        <v>0</v>
      </c>
      <c r="H245" s="2">
        <f t="shared" si="36"/>
        <v>0</v>
      </c>
      <c r="I245" s="2">
        <v>0</v>
      </c>
      <c r="J245" s="2">
        <v>0</v>
      </c>
      <c r="K245" s="2">
        <v>0</v>
      </c>
      <c r="L245" s="2">
        <v>0</v>
      </c>
      <c r="M245" s="1">
        <v>1</v>
      </c>
      <c r="N245" s="1" t="s">
        <v>158</v>
      </c>
    </row>
    <row r="246" spans="1:14" ht="12.75" customHeight="1" x14ac:dyDescent="0.25">
      <c r="A246" s="8">
        <v>12</v>
      </c>
      <c r="B246" s="91" t="s">
        <v>213</v>
      </c>
      <c r="C246" s="12" t="str">
        <f>C245</f>
        <v>No Game</v>
      </c>
      <c r="D246" s="47">
        <v>0</v>
      </c>
      <c r="E246" s="2">
        <v>0</v>
      </c>
      <c r="F246" s="2">
        <v>0</v>
      </c>
      <c r="G246" s="2">
        <v>0</v>
      </c>
      <c r="H246" s="2">
        <f t="shared" si="36"/>
        <v>0</v>
      </c>
      <c r="I246" s="2">
        <v>0</v>
      </c>
      <c r="J246" s="2">
        <v>0</v>
      </c>
      <c r="K246" s="2">
        <v>0</v>
      </c>
      <c r="L246" s="2">
        <v>0</v>
      </c>
      <c r="M246" s="1">
        <v>1</v>
      </c>
      <c r="N246" s="1" t="s">
        <v>158</v>
      </c>
    </row>
    <row r="247" spans="1:14" ht="12.75" customHeight="1" x14ac:dyDescent="0.25">
      <c r="A247" s="8">
        <v>12</v>
      </c>
      <c r="B247" s="91" t="s">
        <v>215</v>
      </c>
      <c r="C247" s="12" t="str">
        <f>C246</f>
        <v>No Game</v>
      </c>
      <c r="D247" s="47">
        <v>0</v>
      </c>
      <c r="E247" s="2">
        <v>0</v>
      </c>
      <c r="F247" s="2">
        <v>0</v>
      </c>
      <c r="G247" s="2">
        <v>0</v>
      </c>
      <c r="H247" s="2">
        <f t="shared" si="36"/>
        <v>0</v>
      </c>
      <c r="I247" s="2">
        <v>0</v>
      </c>
      <c r="J247" s="2">
        <v>0</v>
      </c>
      <c r="K247" s="2">
        <v>0</v>
      </c>
      <c r="L247" s="2">
        <v>0</v>
      </c>
      <c r="M247" s="1">
        <v>1</v>
      </c>
      <c r="N247" s="1" t="s">
        <v>158</v>
      </c>
    </row>
    <row r="248" spans="1:14" ht="12.75" customHeight="1" x14ac:dyDescent="0.25">
      <c r="A248" s="8">
        <v>12</v>
      </c>
      <c r="B248" s="91" t="s">
        <v>216</v>
      </c>
      <c r="C248" s="12" t="str">
        <f>C247</f>
        <v>No Game</v>
      </c>
      <c r="D248" s="47">
        <v>0</v>
      </c>
      <c r="E248" s="2">
        <v>0</v>
      </c>
      <c r="F248" s="2">
        <v>0</v>
      </c>
      <c r="G248" s="2">
        <v>0</v>
      </c>
      <c r="H248" s="2">
        <f t="shared" si="36"/>
        <v>0</v>
      </c>
      <c r="I248" s="2">
        <v>0</v>
      </c>
      <c r="J248" s="2">
        <v>0</v>
      </c>
      <c r="K248" s="2">
        <v>0</v>
      </c>
      <c r="L248" s="2">
        <v>0</v>
      </c>
      <c r="M248" s="1">
        <v>1</v>
      </c>
      <c r="N248" s="1" t="s">
        <v>158</v>
      </c>
    </row>
    <row r="249" spans="1:14" ht="12.75" customHeight="1" x14ac:dyDescent="0.25">
      <c r="A249" s="8">
        <v>12</v>
      </c>
      <c r="B249" s="96" t="s">
        <v>217</v>
      </c>
      <c r="C249" s="12" t="str">
        <f>C248</f>
        <v>No Game</v>
      </c>
      <c r="D249" s="47">
        <v>0</v>
      </c>
      <c r="E249" s="2">
        <v>0</v>
      </c>
      <c r="F249" s="2">
        <v>0</v>
      </c>
      <c r="G249" s="2">
        <v>0</v>
      </c>
      <c r="H249" s="2">
        <f t="shared" si="36"/>
        <v>0</v>
      </c>
      <c r="I249" s="2">
        <v>0</v>
      </c>
      <c r="J249" s="2">
        <v>0</v>
      </c>
      <c r="K249" s="2">
        <v>0</v>
      </c>
      <c r="L249" s="2">
        <v>0</v>
      </c>
      <c r="M249" s="1">
        <v>1</v>
      </c>
      <c r="N249" s="1" t="s">
        <v>158</v>
      </c>
    </row>
    <row r="250" spans="1:14" ht="12.75" customHeight="1" x14ac:dyDescent="0.25">
      <c r="A250" s="8">
        <v>12</v>
      </c>
      <c r="B250" s="91"/>
      <c r="C250" s="12" t="str">
        <f>C249</f>
        <v>No Game</v>
      </c>
      <c r="D250" s="47">
        <v>0</v>
      </c>
      <c r="E250" s="2">
        <v>0</v>
      </c>
      <c r="F250" s="2">
        <v>0</v>
      </c>
      <c r="G250" s="2">
        <v>0</v>
      </c>
      <c r="H250" s="2">
        <f t="shared" si="36"/>
        <v>0</v>
      </c>
      <c r="I250" s="2">
        <v>0</v>
      </c>
      <c r="J250" s="2">
        <v>0</v>
      </c>
      <c r="K250" s="2">
        <v>0</v>
      </c>
      <c r="L250" s="2">
        <v>0</v>
      </c>
      <c r="M250" s="1">
        <v>1</v>
      </c>
      <c r="N250" s="1" t="s">
        <v>158</v>
      </c>
    </row>
    <row r="251" spans="1:14" ht="12.75" customHeight="1" x14ac:dyDescent="0.25">
      <c r="A251" s="8">
        <v>12</v>
      </c>
      <c r="B251" s="91"/>
      <c r="C251" s="12" t="str">
        <f>C248</f>
        <v>No Game</v>
      </c>
      <c r="D251" s="47">
        <v>0</v>
      </c>
      <c r="E251" s="2">
        <v>0</v>
      </c>
      <c r="F251" s="2">
        <v>0</v>
      </c>
      <c r="G251" s="2">
        <v>0</v>
      </c>
      <c r="H251" s="2">
        <f t="shared" si="36"/>
        <v>0</v>
      </c>
      <c r="I251" s="2">
        <v>0</v>
      </c>
      <c r="J251" s="2">
        <v>0</v>
      </c>
      <c r="K251" s="2">
        <v>0</v>
      </c>
      <c r="L251" s="2">
        <v>0</v>
      </c>
      <c r="M251" s="1">
        <v>1</v>
      </c>
      <c r="N251" s="1" t="s">
        <v>158</v>
      </c>
    </row>
    <row r="252" spans="1:14" ht="12.75" customHeight="1" x14ac:dyDescent="0.25">
      <c r="A252" s="8">
        <v>12</v>
      </c>
      <c r="B252" s="91"/>
      <c r="C252" s="12" t="str">
        <f t="shared" ref="C252:C259" si="43">C251</f>
        <v>No Game</v>
      </c>
      <c r="D252" s="47">
        <v>0</v>
      </c>
      <c r="E252" s="2">
        <v>0</v>
      </c>
      <c r="F252" s="2">
        <v>0</v>
      </c>
      <c r="G252" s="2">
        <v>0</v>
      </c>
      <c r="H252" s="2">
        <f t="shared" si="36"/>
        <v>0</v>
      </c>
      <c r="I252" s="2">
        <v>0</v>
      </c>
      <c r="J252" s="2">
        <v>0</v>
      </c>
      <c r="K252" s="2">
        <v>0</v>
      </c>
      <c r="L252" s="2">
        <v>0</v>
      </c>
      <c r="M252" s="1">
        <v>1</v>
      </c>
      <c r="N252" s="1" t="s">
        <v>158</v>
      </c>
    </row>
    <row r="253" spans="1:14" ht="12.75" customHeight="1" x14ac:dyDescent="0.25">
      <c r="A253" s="8">
        <v>12</v>
      </c>
      <c r="B253" s="91"/>
      <c r="C253" s="12" t="str">
        <f t="shared" si="43"/>
        <v>No Game</v>
      </c>
      <c r="D253" s="47">
        <v>0</v>
      </c>
      <c r="E253" s="2">
        <v>0</v>
      </c>
      <c r="F253" s="2">
        <v>0</v>
      </c>
      <c r="G253" s="2">
        <v>0</v>
      </c>
      <c r="H253" s="2">
        <f t="shared" si="36"/>
        <v>0</v>
      </c>
      <c r="I253" s="2">
        <v>0</v>
      </c>
      <c r="J253" s="2">
        <v>0</v>
      </c>
      <c r="K253" s="2">
        <v>0</v>
      </c>
      <c r="L253" s="2">
        <v>0</v>
      </c>
      <c r="M253" s="1">
        <v>1</v>
      </c>
      <c r="N253" s="1" t="s">
        <v>158</v>
      </c>
    </row>
    <row r="254" spans="1:14" ht="12.75" customHeight="1" x14ac:dyDescent="0.25">
      <c r="A254" s="8">
        <v>12</v>
      </c>
      <c r="B254" s="91"/>
      <c r="C254" s="12" t="str">
        <f t="shared" si="43"/>
        <v>No Game</v>
      </c>
      <c r="D254" s="47">
        <v>0</v>
      </c>
      <c r="E254" s="2">
        <v>0</v>
      </c>
      <c r="F254" s="2">
        <v>0</v>
      </c>
      <c r="G254" s="2">
        <v>0</v>
      </c>
      <c r="H254" s="2">
        <f t="shared" si="36"/>
        <v>0</v>
      </c>
      <c r="I254" s="2">
        <v>0</v>
      </c>
      <c r="J254" s="2">
        <v>0</v>
      </c>
      <c r="K254" s="2">
        <v>0</v>
      </c>
      <c r="L254" s="2">
        <v>0</v>
      </c>
      <c r="M254" s="1">
        <v>1</v>
      </c>
      <c r="N254" s="1" t="s">
        <v>158</v>
      </c>
    </row>
    <row r="255" spans="1:14" ht="12.75" customHeight="1" x14ac:dyDescent="0.25">
      <c r="A255" s="8">
        <v>12</v>
      </c>
      <c r="B255" s="96"/>
      <c r="C255" s="12" t="str">
        <f t="shared" si="43"/>
        <v>No Game</v>
      </c>
      <c r="D255" s="47">
        <v>0</v>
      </c>
      <c r="E255" s="2">
        <v>0</v>
      </c>
      <c r="F255" s="2">
        <v>0</v>
      </c>
      <c r="G255" s="2">
        <v>0</v>
      </c>
      <c r="H255" s="2">
        <f t="shared" si="36"/>
        <v>0</v>
      </c>
      <c r="I255" s="2">
        <v>0</v>
      </c>
      <c r="J255" s="2">
        <v>0</v>
      </c>
      <c r="K255" s="2">
        <v>0</v>
      </c>
      <c r="L255" s="2">
        <v>0</v>
      </c>
      <c r="M255" s="1">
        <v>1</v>
      </c>
      <c r="N255" s="1" t="s">
        <v>158</v>
      </c>
    </row>
    <row r="256" spans="1:14" ht="12.75" customHeight="1" x14ac:dyDescent="0.25">
      <c r="A256" s="8">
        <v>12</v>
      </c>
      <c r="B256" s="91"/>
      <c r="C256" s="12" t="str">
        <f t="shared" si="43"/>
        <v>No Game</v>
      </c>
      <c r="D256" s="47">
        <v>0</v>
      </c>
      <c r="E256" s="2">
        <v>0</v>
      </c>
      <c r="F256" s="2">
        <v>0</v>
      </c>
      <c r="G256" s="2">
        <v>0</v>
      </c>
      <c r="H256" s="2">
        <f t="shared" si="36"/>
        <v>0</v>
      </c>
      <c r="I256" s="2">
        <v>0</v>
      </c>
      <c r="J256" s="2">
        <v>0</v>
      </c>
      <c r="K256" s="2">
        <v>0</v>
      </c>
      <c r="L256" s="2">
        <v>0</v>
      </c>
      <c r="M256" s="1">
        <v>1</v>
      </c>
      <c r="N256" s="1" t="s">
        <v>158</v>
      </c>
    </row>
    <row r="257" spans="1:14" ht="12.75" customHeight="1" x14ac:dyDescent="0.25">
      <c r="A257" s="8">
        <v>12</v>
      </c>
      <c r="B257" s="91"/>
      <c r="C257" s="12" t="str">
        <f t="shared" si="43"/>
        <v>No Game</v>
      </c>
      <c r="D257" s="47">
        <v>0</v>
      </c>
      <c r="E257" s="2">
        <v>0</v>
      </c>
      <c r="F257" s="2">
        <v>0</v>
      </c>
      <c r="G257" s="2">
        <v>0</v>
      </c>
      <c r="H257" s="2">
        <f t="shared" si="36"/>
        <v>0</v>
      </c>
      <c r="I257" s="2">
        <v>0</v>
      </c>
      <c r="J257" s="2">
        <v>0</v>
      </c>
      <c r="K257" s="2">
        <v>0</v>
      </c>
      <c r="L257" s="2">
        <v>0</v>
      </c>
      <c r="M257" s="1">
        <v>1</v>
      </c>
      <c r="N257" s="1" t="s">
        <v>158</v>
      </c>
    </row>
    <row r="258" spans="1:14" ht="12.75" customHeight="1" x14ac:dyDescent="0.25">
      <c r="A258" s="8">
        <v>12</v>
      </c>
      <c r="B258" s="91"/>
      <c r="C258" s="12" t="str">
        <f t="shared" si="43"/>
        <v>No Game</v>
      </c>
      <c r="D258" s="47">
        <v>0</v>
      </c>
      <c r="E258" s="2">
        <v>0</v>
      </c>
      <c r="F258" s="2">
        <v>0</v>
      </c>
      <c r="G258" s="2">
        <v>0</v>
      </c>
      <c r="H258" s="2">
        <f t="shared" si="36"/>
        <v>0</v>
      </c>
      <c r="I258" s="2">
        <v>0</v>
      </c>
      <c r="J258" s="2">
        <v>0</v>
      </c>
      <c r="K258" s="2">
        <v>0</v>
      </c>
      <c r="L258" s="2">
        <v>0</v>
      </c>
      <c r="M258" s="1">
        <v>1</v>
      </c>
      <c r="N258" s="1" t="s">
        <v>158</v>
      </c>
    </row>
    <row r="259" spans="1:14" ht="12.75" customHeight="1" x14ac:dyDescent="0.25">
      <c r="A259" s="8">
        <v>12</v>
      </c>
      <c r="B259" s="91"/>
      <c r="C259" s="12" t="str">
        <f t="shared" si="43"/>
        <v>No Game</v>
      </c>
      <c r="D259" s="47">
        <v>0</v>
      </c>
      <c r="E259" s="2">
        <v>0</v>
      </c>
      <c r="F259" s="2">
        <v>0</v>
      </c>
      <c r="G259" s="2">
        <v>0</v>
      </c>
      <c r="H259" s="2">
        <f t="shared" si="36"/>
        <v>0</v>
      </c>
      <c r="I259" s="2">
        <v>0</v>
      </c>
      <c r="J259" s="2">
        <v>0</v>
      </c>
      <c r="K259" s="2">
        <v>0</v>
      </c>
      <c r="L259" s="2">
        <v>0</v>
      </c>
      <c r="M259" s="1">
        <v>1</v>
      </c>
      <c r="N259" s="1" t="s">
        <v>158</v>
      </c>
    </row>
    <row r="260" spans="1:14" ht="12.75" customHeight="1" x14ac:dyDescent="0.25">
      <c r="A260" s="8">
        <v>13</v>
      </c>
      <c r="B260" s="91" t="s">
        <v>212</v>
      </c>
      <c r="C260" s="12" t="str">
        <f>Data!B15</f>
        <v>The Acre</v>
      </c>
      <c r="D260" s="47">
        <v>0</v>
      </c>
      <c r="E260" s="2">
        <v>0</v>
      </c>
      <c r="F260" s="2">
        <v>0</v>
      </c>
      <c r="G260" s="2">
        <v>0</v>
      </c>
      <c r="H260" s="2">
        <f t="shared" si="36"/>
        <v>0</v>
      </c>
      <c r="I260" s="2">
        <v>0</v>
      </c>
      <c r="J260" s="2">
        <v>0</v>
      </c>
      <c r="K260" s="2">
        <v>0</v>
      </c>
      <c r="L260" s="2">
        <v>0</v>
      </c>
      <c r="M260" s="1">
        <v>1</v>
      </c>
      <c r="N260" s="1" t="s">
        <v>158</v>
      </c>
    </row>
    <row r="261" spans="1:14" ht="12.75" customHeight="1" x14ac:dyDescent="0.25">
      <c r="A261" s="8">
        <v>13</v>
      </c>
      <c r="B261" s="91" t="s">
        <v>213</v>
      </c>
      <c r="C261" s="12" t="str">
        <f t="shared" ref="C261:C280" si="44">C260</f>
        <v>The Acre</v>
      </c>
      <c r="D261" s="47">
        <v>0</v>
      </c>
      <c r="E261" s="2">
        <v>0</v>
      </c>
      <c r="F261" s="2">
        <v>0</v>
      </c>
      <c r="G261" s="2">
        <v>0</v>
      </c>
      <c r="H261" s="2">
        <f t="shared" si="36"/>
        <v>0</v>
      </c>
      <c r="I261" s="2">
        <v>0</v>
      </c>
      <c r="J261" s="2">
        <v>0</v>
      </c>
      <c r="K261" s="2">
        <v>0</v>
      </c>
      <c r="L261" s="2">
        <v>0</v>
      </c>
      <c r="M261" s="1">
        <v>1</v>
      </c>
      <c r="N261" s="1" t="s">
        <v>158</v>
      </c>
    </row>
    <row r="262" spans="1:14" ht="12.75" customHeight="1" x14ac:dyDescent="0.25">
      <c r="A262" s="8">
        <v>13</v>
      </c>
      <c r="B262" s="91" t="s">
        <v>215</v>
      </c>
      <c r="C262" s="12" t="str">
        <f t="shared" si="44"/>
        <v>The Acre</v>
      </c>
      <c r="D262" s="47">
        <v>0</v>
      </c>
      <c r="E262" s="2">
        <v>0</v>
      </c>
      <c r="F262" s="2">
        <v>0</v>
      </c>
      <c r="G262" s="2">
        <v>0</v>
      </c>
      <c r="H262" s="2">
        <f t="shared" si="36"/>
        <v>0</v>
      </c>
      <c r="I262" s="2">
        <v>0</v>
      </c>
      <c r="J262" s="2">
        <v>0</v>
      </c>
      <c r="K262" s="2">
        <v>0</v>
      </c>
      <c r="L262" s="2">
        <v>0</v>
      </c>
      <c r="M262" s="1">
        <v>1</v>
      </c>
      <c r="N262" s="1" t="s">
        <v>158</v>
      </c>
    </row>
    <row r="263" spans="1:14" ht="12.75" customHeight="1" x14ac:dyDescent="0.25">
      <c r="A263" s="8">
        <v>13</v>
      </c>
      <c r="B263" s="91" t="s">
        <v>216</v>
      </c>
      <c r="C263" s="12" t="str">
        <f t="shared" si="44"/>
        <v>The Acre</v>
      </c>
      <c r="D263" s="47">
        <v>0</v>
      </c>
      <c r="E263" s="2">
        <v>0</v>
      </c>
      <c r="F263" s="2">
        <v>0</v>
      </c>
      <c r="G263" s="2">
        <v>0</v>
      </c>
      <c r="H263" s="2">
        <f t="shared" si="36"/>
        <v>0</v>
      </c>
      <c r="I263" s="2">
        <v>0</v>
      </c>
      <c r="J263" s="2">
        <v>0</v>
      </c>
      <c r="K263" s="2">
        <v>0</v>
      </c>
      <c r="L263" s="2">
        <v>0</v>
      </c>
      <c r="M263" s="1">
        <v>1</v>
      </c>
      <c r="N263" s="1" t="s">
        <v>158</v>
      </c>
    </row>
    <row r="264" spans="1:14" ht="12.75" customHeight="1" x14ac:dyDescent="0.25">
      <c r="A264" s="8">
        <v>13</v>
      </c>
      <c r="B264" s="96" t="s">
        <v>217</v>
      </c>
      <c r="C264" s="12" t="str">
        <f t="shared" si="44"/>
        <v>The Acre</v>
      </c>
      <c r="D264" s="47">
        <v>0</v>
      </c>
      <c r="E264" s="2">
        <v>0</v>
      </c>
      <c r="F264" s="2">
        <v>0</v>
      </c>
      <c r="G264" s="2">
        <v>0</v>
      </c>
      <c r="H264" s="2">
        <f t="shared" si="36"/>
        <v>0</v>
      </c>
      <c r="I264" s="2">
        <v>0</v>
      </c>
      <c r="J264" s="2">
        <v>0</v>
      </c>
      <c r="K264" s="2">
        <v>0</v>
      </c>
      <c r="L264" s="2">
        <v>0</v>
      </c>
      <c r="M264" s="1">
        <v>1</v>
      </c>
      <c r="N264" s="1" t="s">
        <v>158</v>
      </c>
    </row>
    <row r="265" spans="1:14" ht="12.75" customHeight="1" x14ac:dyDescent="0.25">
      <c r="A265" s="8">
        <v>13</v>
      </c>
      <c r="B265" s="91" t="s">
        <v>364</v>
      </c>
      <c r="C265" s="12" t="str">
        <f t="shared" si="44"/>
        <v>The Acre</v>
      </c>
      <c r="D265" s="47">
        <v>0</v>
      </c>
      <c r="E265" s="2">
        <v>0</v>
      </c>
      <c r="F265" s="2">
        <v>0</v>
      </c>
      <c r="G265" s="2">
        <v>0</v>
      </c>
      <c r="H265" s="2">
        <f t="shared" si="36"/>
        <v>0</v>
      </c>
      <c r="I265" s="2">
        <v>0</v>
      </c>
      <c r="J265" s="2">
        <v>0</v>
      </c>
      <c r="K265" s="2">
        <v>0</v>
      </c>
      <c r="L265" s="2">
        <v>0</v>
      </c>
      <c r="M265" s="1">
        <v>1</v>
      </c>
      <c r="N265" s="1" t="s">
        <v>158</v>
      </c>
    </row>
    <row r="266" spans="1:14" ht="12.75" customHeight="1" x14ac:dyDescent="0.25">
      <c r="A266" s="8">
        <v>13</v>
      </c>
      <c r="B266" s="51" t="s">
        <v>365</v>
      </c>
      <c r="C266" s="12" t="str">
        <f t="shared" si="44"/>
        <v>The Acre</v>
      </c>
      <c r="D266" s="47">
        <v>0</v>
      </c>
      <c r="E266" s="2">
        <v>0</v>
      </c>
      <c r="F266" s="2">
        <v>0</v>
      </c>
      <c r="G266" s="2">
        <v>0</v>
      </c>
      <c r="H266" s="2">
        <f t="shared" si="36"/>
        <v>0</v>
      </c>
      <c r="I266" s="2">
        <v>0</v>
      </c>
      <c r="J266" s="2">
        <v>0</v>
      </c>
      <c r="K266" s="2">
        <v>0</v>
      </c>
      <c r="L266" s="2">
        <v>0</v>
      </c>
      <c r="M266" s="1">
        <v>1</v>
      </c>
      <c r="N266" s="1" t="s">
        <v>158</v>
      </c>
    </row>
    <row r="267" spans="1:14" ht="12.75" customHeight="1" x14ac:dyDescent="0.25">
      <c r="A267" s="8">
        <v>13</v>
      </c>
      <c r="B267" s="91" t="s">
        <v>366</v>
      </c>
      <c r="C267" s="12" t="str">
        <f t="shared" si="44"/>
        <v>The Acre</v>
      </c>
      <c r="D267" s="47">
        <v>0</v>
      </c>
      <c r="E267" s="2">
        <v>0</v>
      </c>
      <c r="F267" s="2">
        <v>0</v>
      </c>
      <c r="G267" s="2">
        <v>0</v>
      </c>
      <c r="H267" s="2">
        <f t="shared" ref="H267:H272" si="45">SUM(E267:G267)</f>
        <v>0</v>
      </c>
      <c r="I267" s="2">
        <v>0</v>
      </c>
      <c r="J267" s="2">
        <v>0</v>
      </c>
      <c r="K267" s="2">
        <v>0</v>
      </c>
      <c r="L267" s="2">
        <v>0</v>
      </c>
      <c r="M267" s="1">
        <v>1</v>
      </c>
      <c r="N267" s="1" t="s">
        <v>158</v>
      </c>
    </row>
    <row r="268" spans="1:14" ht="12.75" customHeight="1" x14ac:dyDescent="0.25">
      <c r="A268" s="8">
        <v>13</v>
      </c>
      <c r="B268" s="91" t="s">
        <v>367</v>
      </c>
      <c r="C268" s="12" t="str">
        <f t="shared" si="44"/>
        <v>The Acre</v>
      </c>
      <c r="D268" s="47">
        <v>0</v>
      </c>
      <c r="E268" s="2">
        <v>0</v>
      </c>
      <c r="F268" s="2">
        <v>0</v>
      </c>
      <c r="G268" s="2">
        <v>0</v>
      </c>
      <c r="H268" s="2">
        <f t="shared" si="45"/>
        <v>0</v>
      </c>
      <c r="I268" s="2">
        <v>0</v>
      </c>
      <c r="J268" s="2">
        <v>0</v>
      </c>
      <c r="K268" s="2">
        <v>0</v>
      </c>
      <c r="L268" s="2">
        <v>0</v>
      </c>
      <c r="M268" s="1">
        <v>1</v>
      </c>
      <c r="N268" s="1" t="s">
        <v>158</v>
      </c>
    </row>
    <row r="269" spans="1:14" ht="12.75" customHeight="1" x14ac:dyDescent="0.25">
      <c r="A269" s="8">
        <v>13</v>
      </c>
      <c r="B269" s="91" t="s">
        <v>368</v>
      </c>
      <c r="C269" s="12" t="str">
        <f t="shared" si="44"/>
        <v>The Acre</v>
      </c>
      <c r="D269" s="47">
        <v>0</v>
      </c>
      <c r="E269" s="2">
        <v>0</v>
      </c>
      <c r="F269" s="2">
        <v>0</v>
      </c>
      <c r="G269" s="2">
        <v>0</v>
      </c>
      <c r="H269" s="2">
        <f t="shared" si="45"/>
        <v>0</v>
      </c>
      <c r="I269" s="2">
        <v>0</v>
      </c>
      <c r="J269" s="2">
        <v>0</v>
      </c>
      <c r="K269" s="2">
        <v>0</v>
      </c>
      <c r="L269" s="2">
        <v>0</v>
      </c>
      <c r="M269" s="1">
        <v>1</v>
      </c>
      <c r="N269" s="1" t="s">
        <v>158</v>
      </c>
    </row>
    <row r="270" spans="1:14" ht="12.75" customHeight="1" x14ac:dyDescent="0.25">
      <c r="A270" s="8">
        <v>13</v>
      </c>
      <c r="B270" s="91" t="s">
        <v>369</v>
      </c>
      <c r="C270" s="12" t="str">
        <f t="shared" si="44"/>
        <v>The Acre</v>
      </c>
      <c r="D270" s="47">
        <v>0</v>
      </c>
      <c r="E270" s="2">
        <v>0</v>
      </c>
      <c r="F270" s="2">
        <v>0</v>
      </c>
      <c r="G270" s="2">
        <v>0</v>
      </c>
      <c r="H270" s="2">
        <f t="shared" si="45"/>
        <v>0</v>
      </c>
      <c r="I270" s="2">
        <v>0</v>
      </c>
      <c r="J270" s="2">
        <v>0</v>
      </c>
      <c r="K270" s="2">
        <v>0</v>
      </c>
      <c r="L270" s="2">
        <v>0</v>
      </c>
      <c r="M270" s="1">
        <v>1</v>
      </c>
      <c r="N270" s="1" t="s">
        <v>158</v>
      </c>
    </row>
    <row r="271" spans="1:14" ht="12.75" customHeight="1" x14ac:dyDescent="0.25">
      <c r="A271" s="8">
        <v>13</v>
      </c>
      <c r="B271" s="91" t="s">
        <v>370</v>
      </c>
      <c r="C271" s="12" t="str">
        <f t="shared" si="44"/>
        <v>The Acre</v>
      </c>
      <c r="D271" s="47">
        <v>0</v>
      </c>
      <c r="E271" s="2">
        <v>0</v>
      </c>
      <c r="F271" s="2">
        <v>0</v>
      </c>
      <c r="G271" s="2">
        <v>0</v>
      </c>
      <c r="H271" s="2">
        <f t="shared" si="45"/>
        <v>0</v>
      </c>
      <c r="I271" s="2">
        <v>0</v>
      </c>
      <c r="J271" s="2">
        <v>0</v>
      </c>
      <c r="K271" s="2">
        <v>0</v>
      </c>
      <c r="L271" s="2">
        <v>0</v>
      </c>
      <c r="M271" s="1">
        <v>1</v>
      </c>
      <c r="N271" s="1" t="s">
        <v>158</v>
      </c>
    </row>
    <row r="272" spans="1:14" ht="12.75" customHeight="1" x14ac:dyDescent="0.25">
      <c r="A272" s="8">
        <v>13</v>
      </c>
      <c r="B272" s="91" t="s">
        <v>371</v>
      </c>
      <c r="C272" s="12" t="str">
        <f t="shared" si="44"/>
        <v>The Acre</v>
      </c>
      <c r="D272" s="47">
        <v>0</v>
      </c>
      <c r="E272" s="2">
        <v>0</v>
      </c>
      <c r="F272" s="2">
        <v>0</v>
      </c>
      <c r="G272" s="2">
        <v>0</v>
      </c>
      <c r="H272" s="2">
        <f t="shared" si="45"/>
        <v>0</v>
      </c>
      <c r="I272" s="2">
        <v>0</v>
      </c>
      <c r="J272" s="2">
        <v>0</v>
      </c>
      <c r="K272" s="2">
        <v>0</v>
      </c>
      <c r="L272" s="2">
        <v>0</v>
      </c>
      <c r="M272" s="1">
        <v>1</v>
      </c>
      <c r="N272" s="1" t="s">
        <v>158</v>
      </c>
    </row>
    <row r="273" spans="1:14" ht="12.75" customHeight="1" x14ac:dyDescent="0.25">
      <c r="A273" s="8">
        <v>13</v>
      </c>
      <c r="B273" s="91" t="s">
        <v>372</v>
      </c>
      <c r="C273" s="12" t="str">
        <f>C266</f>
        <v>The Acre</v>
      </c>
      <c r="D273" s="47">
        <v>0</v>
      </c>
      <c r="E273" s="2">
        <v>0</v>
      </c>
      <c r="F273" s="2">
        <v>0</v>
      </c>
      <c r="G273" s="2">
        <v>0</v>
      </c>
      <c r="H273" s="2">
        <f t="shared" si="36"/>
        <v>0</v>
      </c>
      <c r="I273" s="2">
        <v>0</v>
      </c>
      <c r="J273" s="2">
        <v>0</v>
      </c>
      <c r="K273" s="2">
        <v>0</v>
      </c>
      <c r="L273" s="2">
        <v>0</v>
      </c>
      <c r="M273" s="1">
        <v>1</v>
      </c>
      <c r="N273" s="1" t="s">
        <v>158</v>
      </c>
    </row>
    <row r="274" spans="1:14" ht="12.75" customHeight="1" x14ac:dyDescent="0.25">
      <c r="A274" s="8">
        <v>13</v>
      </c>
      <c r="B274" s="51" t="s">
        <v>373</v>
      </c>
      <c r="C274" s="12" t="str">
        <f t="shared" si="44"/>
        <v>The Acre</v>
      </c>
      <c r="D274" s="47">
        <v>0</v>
      </c>
      <c r="E274" s="2">
        <v>0</v>
      </c>
      <c r="F274" s="2">
        <v>0</v>
      </c>
      <c r="G274" s="2">
        <v>0</v>
      </c>
      <c r="H274" s="2">
        <f t="shared" si="36"/>
        <v>0</v>
      </c>
      <c r="I274" s="2">
        <v>0</v>
      </c>
      <c r="J274" s="2">
        <v>0</v>
      </c>
      <c r="K274" s="2">
        <v>0</v>
      </c>
      <c r="L274" s="2">
        <v>0</v>
      </c>
      <c r="M274" s="1">
        <v>1</v>
      </c>
      <c r="N274" s="1" t="s">
        <v>158</v>
      </c>
    </row>
    <row r="275" spans="1:14" ht="12.75" customHeight="1" x14ac:dyDescent="0.25">
      <c r="A275" s="8">
        <v>13</v>
      </c>
      <c r="B275" s="91" t="s">
        <v>374</v>
      </c>
      <c r="C275" s="12" t="str">
        <f t="shared" si="44"/>
        <v>The Acre</v>
      </c>
      <c r="D275" s="47">
        <v>0</v>
      </c>
      <c r="E275" s="2">
        <v>0</v>
      </c>
      <c r="F275" s="2">
        <v>0</v>
      </c>
      <c r="G275" s="2">
        <v>0</v>
      </c>
      <c r="H275" s="2">
        <f t="shared" si="36"/>
        <v>0</v>
      </c>
      <c r="I275" s="2">
        <v>0</v>
      </c>
      <c r="J275" s="2">
        <v>0</v>
      </c>
      <c r="K275" s="2">
        <v>0</v>
      </c>
      <c r="L275" s="2">
        <v>0</v>
      </c>
      <c r="M275" s="1">
        <v>1</v>
      </c>
      <c r="N275" s="1" t="s">
        <v>158</v>
      </c>
    </row>
    <row r="276" spans="1:14" ht="12.75" customHeight="1" x14ac:dyDescent="0.25">
      <c r="A276" s="8">
        <v>13</v>
      </c>
      <c r="B276" s="91" t="s">
        <v>375</v>
      </c>
      <c r="C276" s="12" t="str">
        <f t="shared" si="44"/>
        <v>The Acre</v>
      </c>
      <c r="D276" s="47">
        <v>0</v>
      </c>
      <c r="E276" s="2">
        <v>0</v>
      </c>
      <c r="F276" s="2">
        <v>0</v>
      </c>
      <c r="G276" s="2">
        <v>0</v>
      </c>
      <c r="H276" s="2">
        <f t="shared" si="36"/>
        <v>0</v>
      </c>
      <c r="I276" s="2">
        <v>0</v>
      </c>
      <c r="J276" s="2">
        <v>0</v>
      </c>
      <c r="K276" s="2">
        <v>0</v>
      </c>
      <c r="L276" s="2">
        <v>0</v>
      </c>
      <c r="M276" s="1">
        <v>1</v>
      </c>
      <c r="N276" s="1" t="s">
        <v>158</v>
      </c>
    </row>
    <row r="277" spans="1:14" ht="12.75" customHeight="1" x14ac:dyDescent="0.25">
      <c r="A277" s="8">
        <v>13</v>
      </c>
      <c r="B277" s="96" t="s">
        <v>376</v>
      </c>
      <c r="C277" s="12" t="str">
        <f t="shared" si="44"/>
        <v>The Acre</v>
      </c>
      <c r="D277" s="47">
        <v>0</v>
      </c>
      <c r="E277" s="2">
        <v>0</v>
      </c>
      <c r="F277" s="2">
        <v>0</v>
      </c>
      <c r="G277" s="2">
        <v>0</v>
      </c>
      <c r="H277" s="2">
        <f t="shared" si="36"/>
        <v>0</v>
      </c>
      <c r="I277" s="2">
        <v>0</v>
      </c>
      <c r="J277" s="2">
        <v>0</v>
      </c>
      <c r="K277" s="2">
        <v>0</v>
      </c>
      <c r="L277" s="2">
        <v>0</v>
      </c>
      <c r="M277" s="1">
        <v>1</v>
      </c>
      <c r="N277" s="1" t="s">
        <v>158</v>
      </c>
    </row>
    <row r="278" spans="1:14" ht="12.75" customHeight="1" x14ac:dyDescent="0.25">
      <c r="A278" s="8">
        <v>13</v>
      </c>
      <c r="B278" s="91" t="s">
        <v>377</v>
      </c>
      <c r="C278" s="12" t="str">
        <f t="shared" si="44"/>
        <v>The Acre</v>
      </c>
      <c r="D278" s="47">
        <v>0</v>
      </c>
      <c r="E278" s="2">
        <v>0</v>
      </c>
      <c r="F278" s="2">
        <v>0</v>
      </c>
      <c r="G278" s="2">
        <v>0</v>
      </c>
      <c r="H278" s="2">
        <f t="shared" si="36"/>
        <v>0</v>
      </c>
      <c r="I278" s="2">
        <v>0</v>
      </c>
      <c r="J278" s="2">
        <v>0</v>
      </c>
      <c r="K278" s="2">
        <v>0</v>
      </c>
      <c r="L278" s="2">
        <v>0</v>
      </c>
      <c r="M278" s="1">
        <v>1</v>
      </c>
      <c r="N278" s="1" t="s">
        <v>158</v>
      </c>
    </row>
    <row r="279" spans="1:14" ht="12.75" customHeight="1" x14ac:dyDescent="0.25">
      <c r="A279" s="8">
        <v>13</v>
      </c>
      <c r="B279" s="91"/>
      <c r="C279" s="12" t="str">
        <f t="shared" si="44"/>
        <v>The Acre</v>
      </c>
      <c r="D279" s="47">
        <v>0</v>
      </c>
      <c r="E279" s="2">
        <v>0</v>
      </c>
      <c r="F279" s="2">
        <v>0</v>
      </c>
      <c r="G279" s="2">
        <v>0</v>
      </c>
      <c r="H279" s="2">
        <f t="shared" ref="H279:H345" si="46">SUM(E279:G279)</f>
        <v>0</v>
      </c>
      <c r="I279" s="2">
        <v>0</v>
      </c>
      <c r="J279" s="2">
        <v>0</v>
      </c>
      <c r="K279" s="2">
        <v>0</v>
      </c>
      <c r="L279" s="2">
        <v>0</v>
      </c>
      <c r="M279" s="1">
        <v>1</v>
      </c>
      <c r="N279" s="1" t="s">
        <v>158</v>
      </c>
    </row>
    <row r="280" spans="1:14" ht="12.75" customHeight="1" x14ac:dyDescent="0.25">
      <c r="A280" s="8">
        <v>13</v>
      </c>
      <c r="B280" s="91"/>
      <c r="C280" s="12" t="str">
        <f t="shared" si="44"/>
        <v>The Acre</v>
      </c>
      <c r="D280" s="47">
        <v>0</v>
      </c>
      <c r="E280" s="2">
        <v>0</v>
      </c>
      <c r="F280" s="2">
        <v>0</v>
      </c>
      <c r="G280" s="2">
        <v>0</v>
      </c>
      <c r="H280" s="2">
        <f t="shared" si="46"/>
        <v>0</v>
      </c>
      <c r="I280" s="2">
        <v>0</v>
      </c>
      <c r="J280" s="2">
        <v>0</v>
      </c>
      <c r="K280" s="2">
        <v>0</v>
      </c>
      <c r="L280" s="2">
        <v>0</v>
      </c>
      <c r="M280" s="1">
        <v>1</v>
      </c>
      <c r="N280" s="1" t="s">
        <v>158</v>
      </c>
    </row>
    <row r="281" spans="1:14" ht="12.75" customHeight="1" x14ac:dyDescent="0.25">
      <c r="A281" s="8">
        <v>14</v>
      </c>
      <c r="B281" s="91" t="s">
        <v>212</v>
      </c>
      <c r="C281" s="12" t="str">
        <f>Data!B16</f>
        <v>NWCA Darts</v>
      </c>
      <c r="D281" s="47">
        <v>0</v>
      </c>
      <c r="E281" s="2">
        <v>0</v>
      </c>
      <c r="F281" s="2">
        <v>0</v>
      </c>
      <c r="G281" s="2">
        <v>0</v>
      </c>
      <c r="H281" s="2">
        <f t="shared" si="46"/>
        <v>0</v>
      </c>
      <c r="I281" s="2">
        <v>0</v>
      </c>
      <c r="J281" s="2">
        <v>0</v>
      </c>
      <c r="K281" s="2">
        <v>0</v>
      </c>
      <c r="L281" s="2">
        <v>0</v>
      </c>
      <c r="M281" s="1">
        <v>1</v>
      </c>
      <c r="N281" s="1" t="s">
        <v>158</v>
      </c>
    </row>
    <row r="282" spans="1:14" ht="12.75" customHeight="1" x14ac:dyDescent="0.25">
      <c r="A282" s="8">
        <v>14</v>
      </c>
      <c r="B282" s="91" t="s">
        <v>213</v>
      </c>
      <c r="C282" s="12" t="str">
        <f t="shared" ref="C282:C301" si="47">C281</f>
        <v>NWCA Darts</v>
      </c>
      <c r="D282" s="47">
        <v>0</v>
      </c>
      <c r="E282" s="2">
        <v>0</v>
      </c>
      <c r="F282" s="2">
        <v>0</v>
      </c>
      <c r="G282" s="2">
        <v>0</v>
      </c>
      <c r="H282" s="2">
        <f t="shared" si="46"/>
        <v>0</v>
      </c>
      <c r="I282" s="2">
        <v>0</v>
      </c>
      <c r="J282" s="2">
        <v>0</v>
      </c>
      <c r="K282" s="2">
        <v>0</v>
      </c>
      <c r="L282" s="2">
        <v>0</v>
      </c>
      <c r="M282" s="1">
        <v>1</v>
      </c>
      <c r="N282" s="1" t="s">
        <v>158</v>
      </c>
    </row>
    <row r="283" spans="1:14" ht="12.75" customHeight="1" x14ac:dyDescent="0.25">
      <c r="A283" s="8">
        <v>14</v>
      </c>
      <c r="B283" s="91" t="s">
        <v>215</v>
      </c>
      <c r="C283" s="12" t="str">
        <f t="shared" si="47"/>
        <v>NWCA Darts</v>
      </c>
      <c r="D283" s="47">
        <v>0</v>
      </c>
      <c r="E283" s="2">
        <v>0</v>
      </c>
      <c r="F283" s="2">
        <v>0</v>
      </c>
      <c r="G283" s="2">
        <v>0</v>
      </c>
      <c r="H283" s="2">
        <f t="shared" si="46"/>
        <v>0</v>
      </c>
      <c r="I283" s="2">
        <v>0</v>
      </c>
      <c r="J283" s="2">
        <v>0</v>
      </c>
      <c r="K283" s="2">
        <v>0</v>
      </c>
      <c r="L283" s="2">
        <v>0</v>
      </c>
      <c r="M283" s="1">
        <v>1</v>
      </c>
      <c r="N283" s="1" t="s">
        <v>158</v>
      </c>
    </row>
    <row r="284" spans="1:14" ht="12.75" customHeight="1" x14ac:dyDescent="0.25">
      <c r="A284" s="8">
        <v>14</v>
      </c>
      <c r="B284" s="91" t="s">
        <v>216</v>
      </c>
      <c r="C284" s="12" t="str">
        <f t="shared" si="47"/>
        <v>NWCA Darts</v>
      </c>
      <c r="D284" s="47">
        <v>0</v>
      </c>
      <c r="E284" s="2">
        <v>0</v>
      </c>
      <c r="F284" s="2">
        <v>0</v>
      </c>
      <c r="G284" s="2">
        <v>0</v>
      </c>
      <c r="H284" s="2">
        <f t="shared" si="46"/>
        <v>0</v>
      </c>
      <c r="I284" s="2">
        <v>0</v>
      </c>
      <c r="J284" s="2">
        <v>0</v>
      </c>
      <c r="K284" s="2">
        <v>0</v>
      </c>
      <c r="L284" s="2">
        <v>0</v>
      </c>
      <c r="M284" s="1">
        <v>1</v>
      </c>
      <c r="N284" s="1" t="s">
        <v>158</v>
      </c>
    </row>
    <row r="285" spans="1:14" ht="12.75" customHeight="1" x14ac:dyDescent="0.25">
      <c r="A285" s="8">
        <v>14</v>
      </c>
      <c r="B285" s="96" t="s">
        <v>217</v>
      </c>
      <c r="C285" s="12" t="str">
        <f t="shared" si="47"/>
        <v>NWCA Darts</v>
      </c>
      <c r="D285" s="47">
        <v>0</v>
      </c>
      <c r="E285" s="2">
        <v>0</v>
      </c>
      <c r="F285" s="2">
        <v>0</v>
      </c>
      <c r="G285" s="2">
        <v>0</v>
      </c>
      <c r="H285" s="2">
        <f t="shared" si="46"/>
        <v>0</v>
      </c>
      <c r="I285" s="2">
        <v>0</v>
      </c>
      <c r="J285" s="2">
        <v>0</v>
      </c>
      <c r="K285" s="2">
        <v>0</v>
      </c>
      <c r="L285" s="2">
        <v>0</v>
      </c>
      <c r="M285" s="1">
        <v>1</v>
      </c>
      <c r="N285" s="1" t="s">
        <v>158</v>
      </c>
    </row>
    <row r="286" spans="1:14" ht="12.75" customHeight="1" x14ac:dyDescent="0.25">
      <c r="A286" s="8">
        <v>14</v>
      </c>
      <c r="B286" s="91" t="s">
        <v>378</v>
      </c>
      <c r="C286" s="12" t="str">
        <f t="shared" si="47"/>
        <v>NWCA Darts</v>
      </c>
      <c r="D286" s="47">
        <v>0</v>
      </c>
      <c r="E286" s="2">
        <v>0</v>
      </c>
      <c r="F286" s="2">
        <v>0</v>
      </c>
      <c r="G286" s="2">
        <v>0</v>
      </c>
      <c r="H286" s="2">
        <f t="shared" si="46"/>
        <v>0</v>
      </c>
      <c r="I286" s="2">
        <v>0</v>
      </c>
      <c r="J286" s="2">
        <v>0</v>
      </c>
      <c r="K286" s="2">
        <v>0</v>
      </c>
      <c r="L286" s="2">
        <v>0</v>
      </c>
      <c r="M286" s="1">
        <v>1</v>
      </c>
      <c r="N286" s="1" t="s">
        <v>158</v>
      </c>
    </row>
    <row r="287" spans="1:14" ht="12.75" customHeight="1" x14ac:dyDescent="0.25">
      <c r="A287" s="8">
        <v>14</v>
      </c>
      <c r="B287" s="91" t="s">
        <v>379</v>
      </c>
      <c r="C287" s="12" t="str">
        <f t="shared" si="47"/>
        <v>NWCA Darts</v>
      </c>
      <c r="D287" s="47">
        <v>0</v>
      </c>
      <c r="E287" s="2">
        <v>0</v>
      </c>
      <c r="F287" s="2">
        <v>0</v>
      </c>
      <c r="G287" s="2">
        <v>0</v>
      </c>
      <c r="H287" s="2">
        <f t="shared" si="46"/>
        <v>0</v>
      </c>
      <c r="I287" s="2">
        <v>0</v>
      </c>
      <c r="J287" s="2">
        <v>0</v>
      </c>
      <c r="K287" s="2">
        <v>0</v>
      </c>
      <c r="L287" s="2">
        <v>0</v>
      </c>
      <c r="M287" s="1">
        <v>1</v>
      </c>
      <c r="N287" s="1" t="s">
        <v>158</v>
      </c>
    </row>
    <row r="288" spans="1:14" ht="12.75" customHeight="1" x14ac:dyDescent="0.25">
      <c r="A288" s="8">
        <v>14</v>
      </c>
      <c r="B288" s="91" t="s">
        <v>380</v>
      </c>
      <c r="C288" s="12" t="str">
        <f t="shared" si="47"/>
        <v>NWCA Darts</v>
      </c>
      <c r="D288" s="47">
        <v>0</v>
      </c>
      <c r="E288" s="2">
        <v>0</v>
      </c>
      <c r="F288" s="2">
        <v>0</v>
      </c>
      <c r="G288" s="2">
        <v>0</v>
      </c>
      <c r="H288" s="2">
        <f t="shared" ref="H288:H294" si="48">SUM(E288:G288)</f>
        <v>0</v>
      </c>
      <c r="I288" s="2">
        <v>0</v>
      </c>
      <c r="J288" s="2">
        <v>0</v>
      </c>
      <c r="K288" s="2">
        <v>0</v>
      </c>
      <c r="L288" s="2">
        <v>0</v>
      </c>
      <c r="M288" s="1">
        <v>1</v>
      </c>
      <c r="N288" s="1" t="s">
        <v>158</v>
      </c>
    </row>
    <row r="289" spans="1:14" ht="12.75" customHeight="1" x14ac:dyDescent="0.25">
      <c r="A289" s="8">
        <v>14</v>
      </c>
      <c r="B289" s="51" t="s">
        <v>381</v>
      </c>
      <c r="C289" s="12" t="str">
        <f t="shared" si="47"/>
        <v>NWCA Darts</v>
      </c>
      <c r="D289" s="47">
        <v>0</v>
      </c>
      <c r="E289" s="2">
        <v>0</v>
      </c>
      <c r="F289" s="2">
        <v>0</v>
      </c>
      <c r="G289" s="2">
        <v>0</v>
      </c>
      <c r="H289" s="2">
        <f t="shared" si="48"/>
        <v>0</v>
      </c>
      <c r="I289" s="2">
        <v>0</v>
      </c>
      <c r="J289" s="2">
        <v>0</v>
      </c>
      <c r="K289" s="2">
        <v>0</v>
      </c>
      <c r="L289" s="2">
        <v>0</v>
      </c>
      <c r="M289" s="1">
        <v>1</v>
      </c>
      <c r="N289" s="1" t="s">
        <v>158</v>
      </c>
    </row>
    <row r="290" spans="1:14" ht="12.75" customHeight="1" x14ac:dyDescent="0.25">
      <c r="A290" s="8">
        <v>14</v>
      </c>
      <c r="B290" s="91" t="s">
        <v>382</v>
      </c>
      <c r="C290" s="12" t="str">
        <f t="shared" si="47"/>
        <v>NWCA Darts</v>
      </c>
      <c r="D290" s="47">
        <v>0</v>
      </c>
      <c r="E290" s="2">
        <v>0</v>
      </c>
      <c r="F290" s="2">
        <v>0</v>
      </c>
      <c r="G290" s="2">
        <v>0</v>
      </c>
      <c r="H290" s="2">
        <f t="shared" si="48"/>
        <v>0</v>
      </c>
      <c r="I290" s="2">
        <v>0</v>
      </c>
      <c r="J290" s="2">
        <v>0</v>
      </c>
      <c r="K290" s="2">
        <v>0</v>
      </c>
      <c r="L290" s="2">
        <v>0</v>
      </c>
      <c r="M290" s="1">
        <v>1</v>
      </c>
      <c r="N290" s="1" t="s">
        <v>158</v>
      </c>
    </row>
    <row r="291" spans="1:14" ht="12.75" customHeight="1" x14ac:dyDescent="0.25">
      <c r="A291" s="8">
        <v>14</v>
      </c>
      <c r="B291" s="96" t="s">
        <v>383</v>
      </c>
      <c r="C291" s="12" t="str">
        <f t="shared" si="47"/>
        <v>NWCA Darts</v>
      </c>
      <c r="D291" s="47">
        <v>0</v>
      </c>
      <c r="E291" s="2">
        <v>0</v>
      </c>
      <c r="F291" s="2">
        <v>0</v>
      </c>
      <c r="G291" s="2">
        <v>0</v>
      </c>
      <c r="H291" s="2">
        <f t="shared" si="48"/>
        <v>0</v>
      </c>
      <c r="I291" s="2">
        <v>0</v>
      </c>
      <c r="J291" s="2">
        <v>0</v>
      </c>
      <c r="K291" s="2">
        <v>0</v>
      </c>
      <c r="L291" s="2">
        <v>0</v>
      </c>
      <c r="M291" s="1">
        <v>1</v>
      </c>
      <c r="N291" s="1" t="s">
        <v>158</v>
      </c>
    </row>
    <row r="292" spans="1:14" ht="12.75" customHeight="1" x14ac:dyDescent="0.25">
      <c r="A292" s="8">
        <v>14</v>
      </c>
      <c r="B292" s="91" t="s">
        <v>384</v>
      </c>
      <c r="C292" s="12" t="str">
        <f t="shared" si="47"/>
        <v>NWCA Darts</v>
      </c>
      <c r="D292" s="47">
        <v>0</v>
      </c>
      <c r="E292" s="2">
        <v>0</v>
      </c>
      <c r="F292" s="2">
        <v>0</v>
      </c>
      <c r="G292" s="2">
        <v>0</v>
      </c>
      <c r="H292" s="2">
        <f t="shared" si="48"/>
        <v>0</v>
      </c>
      <c r="I292" s="2">
        <v>0</v>
      </c>
      <c r="J292" s="2">
        <v>0</v>
      </c>
      <c r="K292" s="2">
        <v>0</v>
      </c>
      <c r="L292" s="2">
        <v>0</v>
      </c>
      <c r="M292" s="1">
        <v>1</v>
      </c>
      <c r="N292" s="1" t="s">
        <v>158</v>
      </c>
    </row>
    <row r="293" spans="1:14" ht="12.75" customHeight="1" x14ac:dyDescent="0.25">
      <c r="A293" s="8">
        <v>14</v>
      </c>
      <c r="B293" s="91" t="s">
        <v>385</v>
      </c>
      <c r="C293" s="12" t="str">
        <f t="shared" si="47"/>
        <v>NWCA Darts</v>
      </c>
      <c r="D293" s="47">
        <v>0</v>
      </c>
      <c r="E293" s="2">
        <v>0</v>
      </c>
      <c r="F293" s="2">
        <v>0</v>
      </c>
      <c r="G293" s="2">
        <v>0</v>
      </c>
      <c r="H293" s="2">
        <f t="shared" si="48"/>
        <v>0</v>
      </c>
      <c r="I293" s="2">
        <v>0</v>
      </c>
      <c r="J293" s="2">
        <v>0</v>
      </c>
      <c r="K293" s="2">
        <v>0</v>
      </c>
      <c r="L293" s="2">
        <v>0</v>
      </c>
      <c r="M293" s="1">
        <v>1</v>
      </c>
      <c r="N293" s="1" t="s">
        <v>158</v>
      </c>
    </row>
    <row r="294" spans="1:14" ht="12.75" customHeight="1" x14ac:dyDescent="0.25">
      <c r="A294" s="8">
        <v>14</v>
      </c>
      <c r="B294" s="91" t="s">
        <v>386</v>
      </c>
      <c r="C294" s="12" t="str">
        <f t="shared" si="47"/>
        <v>NWCA Darts</v>
      </c>
      <c r="D294" s="47">
        <v>0</v>
      </c>
      <c r="E294" s="2">
        <v>0</v>
      </c>
      <c r="F294" s="2">
        <v>0</v>
      </c>
      <c r="G294" s="2">
        <v>0</v>
      </c>
      <c r="H294" s="2">
        <f t="shared" si="48"/>
        <v>0</v>
      </c>
      <c r="I294" s="2">
        <v>0</v>
      </c>
      <c r="J294" s="2">
        <v>0</v>
      </c>
      <c r="K294" s="2">
        <v>0</v>
      </c>
      <c r="L294" s="2">
        <v>0</v>
      </c>
      <c r="M294" s="1">
        <v>1</v>
      </c>
      <c r="N294" s="1" t="s">
        <v>158</v>
      </c>
    </row>
    <row r="295" spans="1:14" ht="12.75" customHeight="1" x14ac:dyDescent="0.25">
      <c r="A295" s="8">
        <v>14</v>
      </c>
      <c r="B295" s="91" t="s">
        <v>387</v>
      </c>
      <c r="C295" s="12" t="str">
        <f t="shared" si="47"/>
        <v>NWCA Darts</v>
      </c>
      <c r="D295" s="47">
        <v>0</v>
      </c>
      <c r="E295" s="2">
        <v>0</v>
      </c>
      <c r="F295" s="2">
        <v>0</v>
      </c>
      <c r="G295" s="2">
        <v>0</v>
      </c>
      <c r="H295" s="2">
        <f t="shared" si="46"/>
        <v>0</v>
      </c>
      <c r="I295" s="2">
        <v>0</v>
      </c>
      <c r="J295" s="2">
        <v>0</v>
      </c>
      <c r="K295" s="2">
        <v>0</v>
      </c>
      <c r="L295" s="2">
        <v>0</v>
      </c>
      <c r="M295" s="1">
        <v>1</v>
      </c>
      <c r="N295" s="1" t="s">
        <v>158</v>
      </c>
    </row>
    <row r="296" spans="1:14" ht="12.75" customHeight="1" x14ac:dyDescent="0.25">
      <c r="A296" s="8">
        <v>14</v>
      </c>
      <c r="B296" s="51" t="s">
        <v>388</v>
      </c>
      <c r="C296" s="12" t="str">
        <f t="shared" si="47"/>
        <v>NWCA Darts</v>
      </c>
      <c r="D296" s="47">
        <v>0</v>
      </c>
      <c r="E296" s="2">
        <v>0</v>
      </c>
      <c r="F296" s="2">
        <v>0</v>
      </c>
      <c r="G296" s="2">
        <v>0</v>
      </c>
      <c r="H296" s="2">
        <f t="shared" si="46"/>
        <v>0</v>
      </c>
      <c r="I296" s="2">
        <v>0</v>
      </c>
      <c r="J296" s="2">
        <v>0</v>
      </c>
      <c r="K296" s="2">
        <v>0</v>
      </c>
      <c r="L296" s="2">
        <v>0</v>
      </c>
      <c r="M296" s="1">
        <v>1</v>
      </c>
      <c r="N296" s="1" t="s">
        <v>158</v>
      </c>
    </row>
    <row r="297" spans="1:14" ht="12.75" customHeight="1" x14ac:dyDescent="0.25">
      <c r="A297" s="8">
        <v>14</v>
      </c>
      <c r="B297" s="91" t="s">
        <v>389</v>
      </c>
      <c r="C297" s="12" t="str">
        <f t="shared" si="47"/>
        <v>NWCA Darts</v>
      </c>
      <c r="D297" s="47">
        <v>0</v>
      </c>
      <c r="E297" s="2">
        <v>0</v>
      </c>
      <c r="F297" s="2">
        <v>0</v>
      </c>
      <c r="G297" s="2">
        <v>0</v>
      </c>
      <c r="H297" s="2">
        <f t="shared" si="46"/>
        <v>0</v>
      </c>
      <c r="I297" s="2">
        <v>0</v>
      </c>
      <c r="J297" s="2">
        <v>0</v>
      </c>
      <c r="K297" s="2">
        <v>0</v>
      </c>
      <c r="L297" s="2">
        <v>0</v>
      </c>
      <c r="M297" s="1">
        <v>1</v>
      </c>
      <c r="N297" s="1" t="s">
        <v>158</v>
      </c>
    </row>
    <row r="298" spans="1:14" ht="12.75" customHeight="1" x14ac:dyDescent="0.25">
      <c r="A298" s="8">
        <v>14</v>
      </c>
      <c r="B298" s="91" t="s">
        <v>390</v>
      </c>
      <c r="C298" s="12" t="str">
        <f t="shared" si="47"/>
        <v>NWCA Darts</v>
      </c>
      <c r="D298" s="47">
        <v>0</v>
      </c>
      <c r="E298" s="2">
        <v>0</v>
      </c>
      <c r="F298" s="2">
        <v>0</v>
      </c>
      <c r="G298" s="2">
        <v>0</v>
      </c>
      <c r="H298" s="2">
        <f t="shared" si="46"/>
        <v>0</v>
      </c>
      <c r="I298" s="2">
        <v>0</v>
      </c>
      <c r="J298" s="2">
        <v>0</v>
      </c>
      <c r="K298" s="2">
        <v>0</v>
      </c>
      <c r="L298" s="2">
        <v>0</v>
      </c>
      <c r="M298" s="1">
        <v>1</v>
      </c>
      <c r="N298" s="1" t="s">
        <v>158</v>
      </c>
    </row>
    <row r="299" spans="1:14" ht="12.75" customHeight="1" x14ac:dyDescent="0.25">
      <c r="A299" s="8">
        <v>14</v>
      </c>
      <c r="B299" s="91"/>
      <c r="C299" s="12" t="str">
        <f t="shared" si="47"/>
        <v>NWCA Darts</v>
      </c>
      <c r="D299" s="47">
        <v>0</v>
      </c>
      <c r="E299" s="2">
        <v>0</v>
      </c>
      <c r="F299" s="2">
        <v>0</v>
      </c>
      <c r="G299" s="2">
        <v>0</v>
      </c>
      <c r="H299" s="2">
        <f t="shared" si="46"/>
        <v>0</v>
      </c>
      <c r="I299" s="2">
        <v>0</v>
      </c>
      <c r="J299" s="2">
        <v>0</v>
      </c>
      <c r="K299" s="2">
        <v>0</v>
      </c>
      <c r="L299" s="2">
        <v>0</v>
      </c>
      <c r="M299" s="1">
        <v>1</v>
      </c>
      <c r="N299" s="1" t="s">
        <v>158</v>
      </c>
    </row>
    <row r="300" spans="1:14" ht="12.75" customHeight="1" x14ac:dyDescent="0.25">
      <c r="A300" s="8">
        <v>14</v>
      </c>
      <c r="B300" s="91"/>
      <c r="C300" s="12" t="str">
        <f t="shared" si="47"/>
        <v>NWCA Darts</v>
      </c>
      <c r="D300" s="47">
        <v>0</v>
      </c>
      <c r="E300" s="2">
        <v>0</v>
      </c>
      <c r="F300" s="2">
        <v>0</v>
      </c>
      <c r="G300" s="2">
        <v>0</v>
      </c>
      <c r="H300" s="2">
        <f t="shared" si="46"/>
        <v>0</v>
      </c>
      <c r="I300" s="2">
        <v>0</v>
      </c>
      <c r="J300" s="2">
        <v>0</v>
      </c>
      <c r="K300" s="2">
        <v>0</v>
      </c>
      <c r="L300" s="2">
        <v>0</v>
      </c>
      <c r="M300" s="1">
        <v>1</v>
      </c>
      <c r="N300" s="1" t="s">
        <v>158</v>
      </c>
    </row>
    <row r="301" spans="1:14" ht="12.75" customHeight="1" x14ac:dyDescent="0.25">
      <c r="A301" s="8">
        <v>14</v>
      </c>
      <c r="B301" s="91"/>
      <c r="C301" s="12" t="str">
        <f t="shared" si="47"/>
        <v>NWCA Darts</v>
      </c>
      <c r="D301" s="47">
        <v>0</v>
      </c>
      <c r="E301" s="2">
        <v>0</v>
      </c>
      <c r="F301" s="2">
        <v>0</v>
      </c>
      <c r="G301" s="2">
        <v>0</v>
      </c>
      <c r="H301" s="2">
        <f t="shared" si="46"/>
        <v>0</v>
      </c>
      <c r="I301" s="2">
        <v>0</v>
      </c>
      <c r="J301" s="2">
        <v>0</v>
      </c>
      <c r="K301" s="2">
        <v>0</v>
      </c>
      <c r="L301" s="2">
        <v>0</v>
      </c>
      <c r="M301" s="1">
        <v>1</v>
      </c>
      <c r="N301" s="1" t="s">
        <v>158</v>
      </c>
    </row>
    <row r="302" spans="1:14" ht="12.75" customHeight="1" x14ac:dyDescent="0.25">
      <c r="A302" s="8">
        <v>15</v>
      </c>
      <c r="B302" s="91" t="s">
        <v>212</v>
      </c>
      <c r="C302" s="12" t="str">
        <f>Data!B17</f>
        <v>The Victoria</v>
      </c>
      <c r="D302" s="47">
        <v>0</v>
      </c>
      <c r="E302" s="2">
        <v>0</v>
      </c>
      <c r="F302" s="2">
        <v>0</v>
      </c>
      <c r="G302" s="2">
        <v>0</v>
      </c>
      <c r="H302" s="2">
        <f t="shared" si="46"/>
        <v>0</v>
      </c>
      <c r="I302" s="2">
        <v>0</v>
      </c>
      <c r="J302" s="2">
        <v>0</v>
      </c>
      <c r="K302" s="2">
        <v>0</v>
      </c>
      <c r="L302" s="2">
        <v>0</v>
      </c>
      <c r="M302" s="1">
        <v>1</v>
      </c>
      <c r="N302" s="1" t="s">
        <v>158</v>
      </c>
    </row>
    <row r="303" spans="1:14" ht="12.75" customHeight="1" x14ac:dyDescent="0.25">
      <c r="A303" s="8">
        <v>15</v>
      </c>
      <c r="B303" s="91" t="s">
        <v>213</v>
      </c>
      <c r="C303" s="12" t="str">
        <f t="shared" ref="C303:C322" si="49">C302</f>
        <v>The Victoria</v>
      </c>
      <c r="D303" s="47">
        <v>1</v>
      </c>
      <c r="E303" s="2">
        <v>0</v>
      </c>
      <c r="F303" s="2">
        <v>0</v>
      </c>
      <c r="G303" s="2">
        <v>0</v>
      </c>
      <c r="H303" s="2">
        <f t="shared" si="46"/>
        <v>0</v>
      </c>
      <c r="I303" s="2">
        <v>0</v>
      </c>
      <c r="J303" s="2">
        <v>0</v>
      </c>
      <c r="K303" s="2">
        <v>0</v>
      </c>
      <c r="L303" s="2">
        <v>0</v>
      </c>
      <c r="M303" s="1">
        <v>1</v>
      </c>
      <c r="N303" s="1" t="s">
        <v>158</v>
      </c>
    </row>
    <row r="304" spans="1:14" ht="12.75" customHeight="1" x14ac:dyDescent="0.25">
      <c r="A304" s="8">
        <v>15</v>
      </c>
      <c r="B304" s="91" t="s">
        <v>215</v>
      </c>
      <c r="C304" s="12" t="str">
        <f t="shared" si="49"/>
        <v>The Victoria</v>
      </c>
      <c r="D304" s="47">
        <v>0</v>
      </c>
      <c r="E304" s="2">
        <v>0</v>
      </c>
      <c r="F304" s="2">
        <v>0</v>
      </c>
      <c r="G304" s="2">
        <v>0</v>
      </c>
      <c r="H304" s="2">
        <f t="shared" si="46"/>
        <v>0</v>
      </c>
      <c r="I304" s="2">
        <v>0</v>
      </c>
      <c r="J304" s="2">
        <v>0</v>
      </c>
      <c r="K304" s="2">
        <v>0</v>
      </c>
      <c r="L304" s="2">
        <v>0</v>
      </c>
      <c r="M304" s="1">
        <v>1</v>
      </c>
      <c r="N304" s="1" t="s">
        <v>158</v>
      </c>
    </row>
    <row r="305" spans="1:14" ht="12.75" customHeight="1" x14ac:dyDescent="0.25">
      <c r="A305" s="8">
        <v>15</v>
      </c>
      <c r="B305" s="91" t="s">
        <v>216</v>
      </c>
      <c r="C305" s="12" t="str">
        <f t="shared" si="49"/>
        <v>The Victoria</v>
      </c>
      <c r="D305" s="47">
        <v>0</v>
      </c>
      <c r="E305" s="2">
        <v>0</v>
      </c>
      <c r="F305" s="2">
        <v>0</v>
      </c>
      <c r="G305" s="2">
        <v>0</v>
      </c>
      <c r="H305" s="2">
        <f t="shared" si="46"/>
        <v>0</v>
      </c>
      <c r="I305" s="2">
        <v>0</v>
      </c>
      <c r="J305" s="2">
        <v>0</v>
      </c>
      <c r="K305" s="2">
        <v>0</v>
      </c>
      <c r="L305" s="2">
        <v>0</v>
      </c>
      <c r="M305" s="1">
        <v>1</v>
      </c>
      <c r="N305" s="1" t="s">
        <v>158</v>
      </c>
    </row>
    <row r="306" spans="1:14" ht="12.75" customHeight="1" x14ac:dyDescent="0.25">
      <c r="A306" s="8">
        <v>15</v>
      </c>
      <c r="B306" s="96" t="s">
        <v>217</v>
      </c>
      <c r="C306" s="12" t="str">
        <f t="shared" si="49"/>
        <v>The Victoria</v>
      </c>
      <c r="D306" s="47">
        <v>0</v>
      </c>
      <c r="E306" s="2">
        <v>0</v>
      </c>
      <c r="F306" s="2">
        <v>0</v>
      </c>
      <c r="G306" s="2">
        <v>0</v>
      </c>
      <c r="H306" s="2">
        <f t="shared" si="46"/>
        <v>0</v>
      </c>
      <c r="I306" s="2">
        <v>0</v>
      </c>
      <c r="J306" s="2">
        <v>0</v>
      </c>
      <c r="K306" s="2">
        <v>0</v>
      </c>
      <c r="L306" s="2">
        <v>0</v>
      </c>
      <c r="M306" s="1">
        <v>1</v>
      </c>
      <c r="N306" s="1" t="s">
        <v>158</v>
      </c>
    </row>
    <row r="307" spans="1:14" ht="12.75" customHeight="1" x14ac:dyDescent="0.25">
      <c r="A307" s="8">
        <v>15</v>
      </c>
      <c r="B307" s="91" t="s">
        <v>1204</v>
      </c>
      <c r="C307" s="12" t="str">
        <f t="shared" si="49"/>
        <v>The Victoria</v>
      </c>
      <c r="D307" s="47">
        <v>1</v>
      </c>
      <c r="E307" s="2">
        <v>1</v>
      </c>
      <c r="F307" s="2">
        <v>0</v>
      </c>
      <c r="G307" s="2">
        <v>0</v>
      </c>
      <c r="H307" s="2">
        <f t="shared" si="46"/>
        <v>1</v>
      </c>
      <c r="I307" s="2">
        <v>50</v>
      </c>
      <c r="J307" s="2">
        <v>0</v>
      </c>
      <c r="K307" s="2">
        <v>1</v>
      </c>
      <c r="L307" s="2">
        <v>1</v>
      </c>
      <c r="M307" s="1">
        <v>1</v>
      </c>
      <c r="N307" s="1" t="s">
        <v>158</v>
      </c>
    </row>
    <row r="308" spans="1:14" ht="12.75" customHeight="1" x14ac:dyDescent="0.25">
      <c r="A308" s="8">
        <v>15</v>
      </c>
      <c r="B308" s="91" t="s">
        <v>1205</v>
      </c>
      <c r="C308" s="12" t="str">
        <f t="shared" si="49"/>
        <v>The Victoria</v>
      </c>
      <c r="D308" s="47">
        <v>1</v>
      </c>
      <c r="E308" s="2">
        <v>1</v>
      </c>
      <c r="F308" s="2">
        <v>0</v>
      </c>
      <c r="G308" s="2">
        <v>0</v>
      </c>
      <c r="H308" s="2">
        <f t="shared" si="46"/>
        <v>1</v>
      </c>
      <c r="I308" s="2">
        <v>2</v>
      </c>
      <c r="J308" s="2">
        <v>0</v>
      </c>
      <c r="K308" s="2">
        <v>0</v>
      </c>
      <c r="L308" s="2">
        <v>1</v>
      </c>
      <c r="M308" s="1">
        <v>1</v>
      </c>
      <c r="N308" s="1" t="s">
        <v>158</v>
      </c>
    </row>
    <row r="309" spans="1:14" ht="12.75" customHeight="1" x14ac:dyDescent="0.25">
      <c r="A309" s="8">
        <v>15</v>
      </c>
      <c r="B309" s="91" t="s">
        <v>1209</v>
      </c>
      <c r="C309" s="12" t="str">
        <f t="shared" si="49"/>
        <v>The Victoria</v>
      </c>
      <c r="D309" s="47">
        <v>1</v>
      </c>
      <c r="E309" s="2">
        <v>1</v>
      </c>
      <c r="F309" s="2">
        <v>0</v>
      </c>
      <c r="G309" s="2">
        <v>0</v>
      </c>
      <c r="H309" s="2">
        <f t="shared" ref="H309:H314" si="50">SUM(E309:G309)</f>
        <v>1</v>
      </c>
      <c r="I309" s="2">
        <v>0</v>
      </c>
      <c r="J309" s="2">
        <v>0</v>
      </c>
      <c r="K309" s="2">
        <v>0</v>
      </c>
      <c r="L309" s="2">
        <v>1</v>
      </c>
      <c r="M309" s="1">
        <v>1</v>
      </c>
      <c r="N309" s="1" t="s">
        <v>158</v>
      </c>
    </row>
    <row r="310" spans="1:14" ht="12.75" customHeight="1" x14ac:dyDescent="0.25">
      <c r="A310" s="8">
        <v>15</v>
      </c>
      <c r="B310" s="91" t="s">
        <v>1207</v>
      </c>
      <c r="C310" s="12" t="str">
        <f t="shared" si="49"/>
        <v>The Victoria</v>
      </c>
      <c r="D310" s="47">
        <v>1</v>
      </c>
      <c r="E310" s="2">
        <v>0</v>
      </c>
      <c r="F310" s="2">
        <v>0</v>
      </c>
      <c r="G310" s="2">
        <v>0</v>
      </c>
      <c r="H310" s="2">
        <f t="shared" si="50"/>
        <v>0</v>
      </c>
      <c r="I310" s="2">
        <v>78</v>
      </c>
      <c r="J310" s="2">
        <v>0</v>
      </c>
      <c r="K310" s="2">
        <v>0</v>
      </c>
      <c r="L310" s="2">
        <v>0</v>
      </c>
      <c r="M310" s="1">
        <v>1</v>
      </c>
      <c r="N310" s="1" t="s">
        <v>158</v>
      </c>
    </row>
    <row r="311" spans="1:14" ht="12.75" customHeight="1" x14ac:dyDescent="0.25">
      <c r="A311" s="8">
        <v>15</v>
      </c>
      <c r="B311" s="91" t="s">
        <v>1208</v>
      </c>
      <c r="C311" s="12" t="str">
        <f t="shared" si="49"/>
        <v>The Victoria</v>
      </c>
      <c r="D311" s="47">
        <v>1</v>
      </c>
      <c r="E311" s="2">
        <v>0</v>
      </c>
      <c r="F311" s="2">
        <v>0</v>
      </c>
      <c r="G311" s="2">
        <v>0</v>
      </c>
      <c r="H311" s="2">
        <f t="shared" si="50"/>
        <v>0</v>
      </c>
      <c r="I311" s="2">
        <v>0</v>
      </c>
      <c r="J311" s="2">
        <v>0</v>
      </c>
      <c r="K311" s="2">
        <v>0</v>
      </c>
      <c r="L311" s="2">
        <v>0</v>
      </c>
      <c r="M311" s="1">
        <v>1</v>
      </c>
      <c r="N311" s="1" t="s">
        <v>158</v>
      </c>
    </row>
    <row r="312" spans="1:14" ht="12.75" customHeight="1" x14ac:dyDescent="0.25">
      <c r="A312" s="8">
        <v>15</v>
      </c>
      <c r="B312" s="51" t="s">
        <v>1206</v>
      </c>
      <c r="C312" s="12" t="str">
        <f t="shared" si="49"/>
        <v>The Victoria</v>
      </c>
      <c r="D312" s="47">
        <v>1</v>
      </c>
      <c r="E312" s="2">
        <v>0</v>
      </c>
      <c r="F312" s="2">
        <v>0</v>
      </c>
      <c r="G312" s="2">
        <v>0</v>
      </c>
      <c r="H312" s="2">
        <f t="shared" si="50"/>
        <v>0</v>
      </c>
      <c r="I312" s="2">
        <v>2</v>
      </c>
      <c r="J312" s="2">
        <v>0</v>
      </c>
      <c r="K312" s="2">
        <v>1</v>
      </c>
      <c r="L312" s="2">
        <v>0</v>
      </c>
      <c r="M312" s="1">
        <v>1</v>
      </c>
      <c r="N312" s="1" t="s">
        <v>158</v>
      </c>
    </row>
    <row r="313" spans="1:14" ht="12.75" customHeight="1" x14ac:dyDescent="0.25">
      <c r="A313" s="8">
        <v>15</v>
      </c>
      <c r="B313" s="91" t="s">
        <v>457</v>
      </c>
      <c r="C313" s="12" t="str">
        <f t="shared" si="49"/>
        <v>The Victoria</v>
      </c>
      <c r="D313" s="47">
        <v>1</v>
      </c>
      <c r="E313" s="2">
        <v>1</v>
      </c>
      <c r="F313" s="2">
        <v>0</v>
      </c>
      <c r="G313" s="2">
        <v>0</v>
      </c>
      <c r="H313" s="2">
        <f t="shared" si="50"/>
        <v>1</v>
      </c>
      <c r="I313" s="2">
        <v>6</v>
      </c>
      <c r="J313" s="2">
        <v>0</v>
      </c>
      <c r="K313" s="2">
        <v>1</v>
      </c>
      <c r="L313" s="2">
        <v>1</v>
      </c>
      <c r="M313" s="1">
        <v>1</v>
      </c>
      <c r="N313" s="1" t="s">
        <v>158</v>
      </c>
    </row>
    <row r="314" spans="1:14" ht="12.75" customHeight="1" x14ac:dyDescent="0.25">
      <c r="A314" s="8">
        <v>15</v>
      </c>
      <c r="B314" s="51"/>
      <c r="C314" s="12" t="str">
        <f t="shared" si="49"/>
        <v>The Victoria</v>
      </c>
      <c r="D314" s="47">
        <v>0</v>
      </c>
      <c r="E314" s="2">
        <v>0</v>
      </c>
      <c r="F314" s="2">
        <v>0</v>
      </c>
      <c r="G314" s="2">
        <v>0</v>
      </c>
      <c r="H314" s="2">
        <f t="shared" si="50"/>
        <v>0</v>
      </c>
      <c r="I314" s="2">
        <v>0</v>
      </c>
      <c r="J314" s="2">
        <v>0</v>
      </c>
      <c r="K314" s="2">
        <v>0</v>
      </c>
      <c r="L314" s="2">
        <v>0</v>
      </c>
      <c r="M314" s="1">
        <v>1</v>
      </c>
      <c r="N314" s="1" t="s">
        <v>158</v>
      </c>
    </row>
    <row r="315" spans="1:14" ht="12.75" customHeight="1" x14ac:dyDescent="0.25">
      <c r="A315" s="8">
        <v>15</v>
      </c>
      <c r="B315" s="91"/>
      <c r="C315" s="12" t="str">
        <f>C308</f>
        <v>The Victoria</v>
      </c>
      <c r="D315" s="47">
        <v>0</v>
      </c>
      <c r="E315" s="2">
        <v>0</v>
      </c>
      <c r="F315" s="2">
        <v>0</v>
      </c>
      <c r="G315" s="2">
        <v>0</v>
      </c>
      <c r="H315" s="2">
        <f t="shared" si="46"/>
        <v>0</v>
      </c>
      <c r="I315" s="2">
        <v>0</v>
      </c>
      <c r="J315" s="2">
        <v>0</v>
      </c>
      <c r="K315" s="2">
        <v>0</v>
      </c>
      <c r="L315" s="2">
        <v>0</v>
      </c>
      <c r="M315" s="1">
        <v>1</v>
      </c>
      <c r="N315" s="1" t="s">
        <v>158</v>
      </c>
    </row>
    <row r="316" spans="1:14" ht="12.75" customHeight="1" x14ac:dyDescent="0.25">
      <c r="A316" s="8">
        <v>15</v>
      </c>
      <c r="B316" s="91"/>
      <c r="C316" s="12" t="str">
        <f t="shared" si="49"/>
        <v>The Victoria</v>
      </c>
      <c r="D316" s="47">
        <v>0</v>
      </c>
      <c r="E316" s="2">
        <v>0</v>
      </c>
      <c r="F316" s="2">
        <v>0</v>
      </c>
      <c r="G316" s="2">
        <v>0</v>
      </c>
      <c r="H316" s="2">
        <f t="shared" si="46"/>
        <v>0</v>
      </c>
      <c r="I316" s="2">
        <v>0</v>
      </c>
      <c r="J316" s="2">
        <v>0</v>
      </c>
      <c r="K316" s="2">
        <v>0</v>
      </c>
      <c r="L316" s="2">
        <v>0</v>
      </c>
      <c r="M316" s="1">
        <v>1</v>
      </c>
      <c r="N316" s="1" t="s">
        <v>158</v>
      </c>
    </row>
    <row r="317" spans="1:14" ht="12.75" customHeight="1" x14ac:dyDescent="0.25">
      <c r="A317" s="8">
        <v>15</v>
      </c>
      <c r="B317" s="91"/>
      <c r="C317" s="12" t="str">
        <f t="shared" si="49"/>
        <v>The Victoria</v>
      </c>
      <c r="D317" s="47">
        <v>0</v>
      </c>
      <c r="E317" s="2">
        <v>0</v>
      </c>
      <c r="F317" s="2">
        <v>0</v>
      </c>
      <c r="G317" s="2">
        <v>0</v>
      </c>
      <c r="H317" s="2">
        <f t="shared" si="46"/>
        <v>0</v>
      </c>
      <c r="I317" s="2">
        <v>0</v>
      </c>
      <c r="J317" s="2">
        <v>0</v>
      </c>
      <c r="K317" s="2">
        <v>0</v>
      </c>
      <c r="L317" s="2">
        <v>0</v>
      </c>
      <c r="M317" s="1">
        <v>1</v>
      </c>
      <c r="N317" s="1" t="s">
        <v>158</v>
      </c>
    </row>
    <row r="318" spans="1:14" ht="12.75" customHeight="1" x14ac:dyDescent="0.25">
      <c r="A318" s="8">
        <v>15</v>
      </c>
      <c r="B318" s="91"/>
      <c r="C318" s="12" t="str">
        <f t="shared" si="49"/>
        <v>The Victoria</v>
      </c>
      <c r="D318" s="47">
        <v>0</v>
      </c>
      <c r="E318" s="2">
        <v>0</v>
      </c>
      <c r="F318" s="2">
        <v>0</v>
      </c>
      <c r="G318" s="2">
        <v>0</v>
      </c>
      <c r="H318" s="2">
        <f t="shared" si="46"/>
        <v>0</v>
      </c>
      <c r="I318" s="2">
        <v>0</v>
      </c>
      <c r="J318" s="2">
        <v>0</v>
      </c>
      <c r="K318" s="2">
        <v>0</v>
      </c>
      <c r="L318" s="2">
        <v>0</v>
      </c>
      <c r="M318" s="1">
        <v>1</v>
      </c>
      <c r="N318" s="1" t="s">
        <v>158</v>
      </c>
    </row>
    <row r="319" spans="1:14" ht="12.75" customHeight="1" x14ac:dyDescent="0.25">
      <c r="A319" s="8">
        <v>15</v>
      </c>
      <c r="B319" s="91"/>
      <c r="C319" s="12" t="str">
        <f t="shared" si="49"/>
        <v>The Victoria</v>
      </c>
      <c r="D319" s="47">
        <v>0</v>
      </c>
      <c r="E319" s="2">
        <v>0</v>
      </c>
      <c r="F319" s="2">
        <v>0</v>
      </c>
      <c r="G319" s="2">
        <v>0</v>
      </c>
      <c r="H319" s="2">
        <f t="shared" si="46"/>
        <v>0</v>
      </c>
      <c r="I319" s="2">
        <v>0</v>
      </c>
      <c r="J319" s="2">
        <v>0</v>
      </c>
      <c r="K319" s="2">
        <v>0</v>
      </c>
      <c r="L319" s="2">
        <v>0</v>
      </c>
      <c r="M319" s="1">
        <v>1</v>
      </c>
      <c r="N319" s="1" t="s">
        <v>158</v>
      </c>
    </row>
    <row r="320" spans="1:14" ht="12.75" customHeight="1" x14ac:dyDescent="0.25">
      <c r="A320" s="8">
        <v>15</v>
      </c>
      <c r="B320" s="91"/>
      <c r="C320" s="12" t="str">
        <f t="shared" si="49"/>
        <v>The Victoria</v>
      </c>
      <c r="D320" s="47">
        <v>0</v>
      </c>
      <c r="E320" s="2">
        <v>0</v>
      </c>
      <c r="F320" s="2">
        <v>0</v>
      </c>
      <c r="G320" s="2">
        <v>0</v>
      </c>
      <c r="H320" s="2">
        <f t="shared" si="46"/>
        <v>0</v>
      </c>
      <c r="I320" s="2">
        <v>0</v>
      </c>
      <c r="J320" s="2">
        <v>0</v>
      </c>
      <c r="K320" s="2">
        <v>0</v>
      </c>
      <c r="L320" s="2">
        <v>0</v>
      </c>
      <c r="M320" s="1">
        <v>1</v>
      </c>
      <c r="N320" s="1" t="s">
        <v>158</v>
      </c>
    </row>
    <row r="321" spans="1:14" ht="12.75" customHeight="1" x14ac:dyDescent="0.25">
      <c r="A321" s="8">
        <v>15</v>
      </c>
      <c r="B321" s="91"/>
      <c r="C321" s="12" t="str">
        <f t="shared" si="49"/>
        <v>The Victoria</v>
      </c>
      <c r="D321" s="47">
        <v>0</v>
      </c>
      <c r="E321" s="2">
        <v>0</v>
      </c>
      <c r="F321" s="2">
        <v>0</v>
      </c>
      <c r="G321" s="2">
        <v>0</v>
      </c>
      <c r="H321" s="2">
        <f t="shared" si="46"/>
        <v>0</v>
      </c>
      <c r="I321" s="2">
        <v>0</v>
      </c>
      <c r="J321" s="2">
        <v>0</v>
      </c>
      <c r="K321" s="2">
        <v>0</v>
      </c>
      <c r="L321" s="2">
        <v>0</v>
      </c>
      <c r="M321" s="1">
        <v>1</v>
      </c>
      <c r="N321" s="1" t="s">
        <v>158</v>
      </c>
    </row>
    <row r="322" spans="1:14" ht="12.75" customHeight="1" x14ac:dyDescent="0.25">
      <c r="A322" s="8">
        <v>15</v>
      </c>
      <c r="B322" s="91"/>
      <c r="C322" s="12" t="str">
        <f t="shared" si="49"/>
        <v>The Victoria</v>
      </c>
      <c r="D322" s="47">
        <v>0</v>
      </c>
      <c r="E322" s="2">
        <v>0</v>
      </c>
      <c r="F322" s="2">
        <v>0</v>
      </c>
      <c r="G322" s="2">
        <v>0</v>
      </c>
      <c r="H322" s="2">
        <f t="shared" si="46"/>
        <v>0</v>
      </c>
      <c r="I322" s="2">
        <v>0</v>
      </c>
      <c r="J322" s="2">
        <v>0</v>
      </c>
      <c r="K322" s="2">
        <v>0</v>
      </c>
      <c r="L322" s="2">
        <v>0</v>
      </c>
      <c r="M322" s="1">
        <v>1</v>
      </c>
      <c r="N322" s="1" t="s">
        <v>158</v>
      </c>
    </row>
    <row r="323" spans="1:14" ht="12.75" customHeight="1" x14ac:dyDescent="0.25">
      <c r="A323" s="8">
        <v>16</v>
      </c>
      <c r="B323" s="91" t="s">
        <v>212</v>
      </c>
      <c r="C323" s="12" t="str">
        <f>Data!B18</f>
        <v>The Holly Tree</v>
      </c>
      <c r="D323" s="47">
        <v>0</v>
      </c>
      <c r="E323" s="2">
        <v>0</v>
      </c>
      <c r="F323" s="2">
        <v>0</v>
      </c>
      <c r="G323" s="2">
        <v>0</v>
      </c>
      <c r="H323" s="2">
        <f t="shared" si="46"/>
        <v>0</v>
      </c>
      <c r="I323" s="2">
        <v>0</v>
      </c>
      <c r="J323" s="2">
        <v>0</v>
      </c>
      <c r="K323" s="2">
        <v>0</v>
      </c>
      <c r="L323" s="2">
        <v>0</v>
      </c>
      <c r="M323" s="1">
        <v>1</v>
      </c>
      <c r="N323" s="1" t="s">
        <v>158</v>
      </c>
    </row>
    <row r="324" spans="1:14" ht="12.75" customHeight="1" x14ac:dyDescent="0.25">
      <c r="A324" s="8">
        <v>16</v>
      </c>
      <c r="B324" s="91" t="s">
        <v>213</v>
      </c>
      <c r="C324" s="12" t="str">
        <f>C323</f>
        <v>The Holly Tree</v>
      </c>
      <c r="D324" s="47">
        <v>0</v>
      </c>
      <c r="E324" s="2">
        <v>0</v>
      </c>
      <c r="F324" s="2">
        <v>0</v>
      </c>
      <c r="G324" s="2">
        <v>0</v>
      </c>
      <c r="H324" s="2">
        <f t="shared" si="46"/>
        <v>0</v>
      </c>
      <c r="I324" s="2">
        <v>0</v>
      </c>
      <c r="J324" s="2">
        <v>0</v>
      </c>
      <c r="K324" s="2">
        <v>1</v>
      </c>
      <c r="L324" s="2">
        <v>0</v>
      </c>
      <c r="M324" s="1">
        <v>1</v>
      </c>
      <c r="N324" s="1" t="s">
        <v>158</v>
      </c>
    </row>
    <row r="325" spans="1:14" ht="12.75" customHeight="1" x14ac:dyDescent="0.25">
      <c r="A325" s="8">
        <v>16</v>
      </c>
      <c r="B325" s="91" t="s">
        <v>215</v>
      </c>
      <c r="C325" s="12" t="str">
        <f>C324</f>
        <v>The Holly Tree</v>
      </c>
      <c r="D325" s="47">
        <v>0</v>
      </c>
      <c r="E325" s="2">
        <v>0</v>
      </c>
      <c r="F325" s="2">
        <v>0</v>
      </c>
      <c r="G325" s="2">
        <v>0</v>
      </c>
      <c r="H325" s="2">
        <f t="shared" si="46"/>
        <v>0</v>
      </c>
      <c r="I325" s="2">
        <v>0</v>
      </c>
      <c r="J325" s="2">
        <v>0</v>
      </c>
      <c r="K325" s="2">
        <v>0</v>
      </c>
      <c r="L325" s="2">
        <v>0</v>
      </c>
      <c r="M325" s="1">
        <v>1</v>
      </c>
      <c r="N325" s="1" t="s">
        <v>158</v>
      </c>
    </row>
    <row r="326" spans="1:14" ht="12.75" customHeight="1" x14ac:dyDescent="0.25">
      <c r="A326" s="8">
        <v>16</v>
      </c>
      <c r="B326" s="91" t="s">
        <v>216</v>
      </c>
      <c r="C326" s="12" t="str">
        <f>C325</f>
        <v>The Holly Tree</v>
      </c>
      <c r="D326" s="47">
        <v>0</v>
      </c>
      <c r="E326" s="2">
        <v>0</v>
      </c>
      <c r="F326" s="2">
        <v>0</v>
      </c>
      <c r="G326" s="2">
        <v>0</v>
      </c>
      <c r="H326" s="2">
        <f t="shared" si="46"/>
        <v>0</v>
      </c>
      <c r="I326" s="2">
        <v>0</v>
      </c>
      <c r="J326" s="2">
        <v>0</v>
      </c>
      <c r="K326" s="2">
        <v>0</v>
      </c>
      <c r="L326" s="2">
        <v>0</v>
      </c>
      <c r="M326" s="1">
        <v>1</v>
      </c>
      <c r="N326" s="1" t="s">
        <v>158</v>
      </c>
    </row>
    <row r="327" spans="1:14" ht="12.75" customHeight="1" x14ac:dyDescent="0.25">
      <c r="A327" s="8">
        <v>16</v>
      </c>
      <c r="B327" s="96" t="s">
        <v>217</v>
      </c>
      <c r="C327" s="12" t="str">
        <f>C326</f>
        <v>The Holly Tree</v>
      </c>
      <c r="D327" s="47">
        <v>0</v>
      </c>
      <c r="E327" s="2">
        <v>0</v>
      </c>
      <c r="F327" s="2">
        <v>0</v>
      </c>
      <c r="G327" s="2">
        <v>0</v>
      </c>
      <c r="H327" s="2">
        <f t="shared" si="46"/>
        <v>0</v>
      </c>
      <c r="I327" s="2">
        <v>0</v>
      </c>
      <c r="J327" s="2">
        <v>0</v>
      </c>
      <c r="K327" s="2">
        <v>0</v>
      </c>
      <c r="L327" s="2">
        <v>0</v>
      </c>
      <c r="M327" s="1">
        <v>1</v>
      </c>
      <c r="N327" s="1" t="s">
        <v>158</v>
      </c>
    </row>
    <row r="328" spans="1:14" ht="12.75" customHeight="1" x14ac:dyDescent="0.25">
      <c r="A328" s="8">
        <v>16</v>
      </c>
      <c r="B328" s="91" t="s">
        <v>391</v>
      </c>
      <c r="C328" s="12" t="str">
        <f>C327</f>
        <v>The Holly Tree</v>
      </c>
      <c r="D328" s="47">
        <v>1</v>
      </c>
      <c r="E328" s="2">
        <v>1</v>
      </c>
      <c r="F328" s="2">
        <v>1</v>
      </c>
      <c r="G328" s="2">
        <v>0</v>
      </c>
      <c r="H328" s="2">
        <f t="shared" si="46"/>
        <v>2</v>
      </c>
      <c r="I328" s="2">
        <v>24</v>
      </c>
      <c r="J328" s="2">
        <v>0</v>
      </c>
      <c r="K328" s="2">
        <v>1</v>
      </c>
      <c r="L328" s="2">
        <v>2</v>
      </c>
      <c r="M328" s="1">
        <v>1</v>
      </c>
      <c r="N328" s="1" t="s">
        <v>158</v>
      </c>
    </row>
    <row r="329" spans="1:14" ht="12.75" customHeight="1" x14ac:dyDescent="0.25">
      <c r="A329" s="8">
        <v>16</v>
      </c>
      <c r="B329" s="91" t="s">
        <v>392</v>
      </c>
      <c r="C329" s="12" t="str">
        <f t="shared" ref="C329:C337" si="51">C328</f>
        <v>The Holly Tree</v>
      </c>
      <c r="D329" s="47">
        <v>1</v>
      </c>
      <c r="E329" s="2">
        <v>1</v>
      </c>
      <c r="F329" s="2">
        <v>0</v>
      </c>
      <c r="G329" s="2">
        <v>0</v>
      </c>
      <c r="H329" s="2">
        <f t="shared" ref="H329:H337" si="52">SUM(E329:G329)</f>
        <v>1</v>
      </c>
      <c r="I329" s="2">
        <v>20</v>
      </c>
      <c r="J329" s="2">
        <v>0</v>
      </c>
      <c r="K329" s="2">
        <v>1</v>
      </c>
      <c r="L329" s="2">
        <v>1</v>
      </c>
      <c r="M329" s="1">
        <v>1</v>
      </c>
      <c r="N329" s="1" t="s">
        <v>158</v>
      </c>
    </row>
    <row r="330" spans="1:14" ht="12.75" customHeight="1" x14ac:dyDescent="0.25">
      <c r="A330" s="8">
        <v>16</v>
      </c>
      <c r="B330" s="91" t="s">
        <v>393</v>
      </c>
      <c r="C330" s="12" t="str">
        <f t="shared" si="51"/>
        <v>The Holly Tree</v>
      </c>
      <c r="D330" s="47">
        <v>1</v>
      </c>
      <c r="E330" s="2">
        <v>0</v>
      </c>
      <c r="F330" s="2">
        <v>0</v>
      </c>
      <c r="G330" s="2">
        <v>0</v>
      </c>
      <c r="H330" s="2">
        <f t="shared" si="52"/>
        <v>0</v>
      </c>
      <c r="I330" s="2">
        <v>2</v>
      </c>
      <c r="J330" s="2">
        <v>0</v>
      </c>
      <c r="K330" s="2">
        <v>1</v>
      </c>
      <c r="L330" s="2">
        <v>0</v>
      </c>
      <c r="M330" s="1">
        <v>1</v>
      </c>
      <c r="N330" s="1" t="s">
        <v>158</v>
      </c>
    </row>
    <row r="331" spans="1:14" ht="12.75" customHeight="1" x14ac:dyDescent="0.25">
      <c r="A331" s="8">
        <v>16</v>
      </c>
      <c r="B331" s="91" t="s">
        <v>394</v>
      </c>
      <c r="C331" s="12" t="str">
        <f t="shared" ref="C331:C333" si="53">C330</f>
        <v>The Holly Tree</v>
      </c>
      <c r="D331" s="47">
        <v>1</v>
      </c>
      <c r="E331" s="2">
        <v>2</v>
      </c>
      <c r="F331" s="2">
        <v>0</v>
      </c>
      <c r="G331" s="2">
        <v>0</v>
      </c>
      <c r="H331" s="2">
        <f t="shared" ref="H331:H333" si="54">SUM(E331:G331)</f>
        <v>2</v>
      </c>
      <c r="I331" s="2">
        <v>96</v>
      </c>
      <c r="J331" s="2">
        <v>0</v>
      </c>
      <c r="K331" s="2">
        <v>1</v>
      </c>
      <c r="L331" s="2">
        <v>2</v>
      </c>
      <c r="M331" s="1">
        <v>1</v>
      </c>
      <c r="N331" s="1" t="s">
        <v>158</v>
      </c>
    </row>
    <row r="332" spans="1:14" ht="12.75" customHeight="1" x14ac:dyDescent="0.25">
      <c r="A332" s="8">
        <v>16</v>
      </c>
      <c r="B332" s="91" t="s">
        <v>395</v>
      </c>
      <c r="C332" s="12" t="str">
        <f t="shared" si="53"/>
        <v>The Holly Tree</v>
      </c>
      <c r="D332" s="47">
        <v>1</v>
      </c>
      <c r="E332" s="2">
        <v>1</v>
      </c>
      <c r="F332" s="2">
        <v>0</v>
      </c>
      <c r="G332" s="2">
        <v>0</v>
      </c>
      <c r="H332" s="2">
        <f t="shared" si="54"/>
        <v>1</v>
      </c>
      <c r="I332" s="2">
        <v>0</v>
      </c>
      <c r="J332" s="2">
        <v>0</v>
      </c>
      <c r="K332" s="2">
        <v>0</v>
      </c>
      <c r="L332" s="2">
        <v>1</v>
      </c>
      <c r="M332" s="1">
        <v>1</v>
      </c>
      <c r="N332" s="1" t="s">
        <v>158</v>
      </c>
    </row>
    <row r="333" spans="1:14" ht="12.75" customHeight="1" x14ac:dyDescent="0.25">
      <c r="A333" s="8">
        <v>16</v>
      </c>
      <c r="B333" s="91" t="s">
        <v>396</v>
      </c>
      <c r="C333" s="12" t="str">
        <f t="shared" si="53"/>
        <v>The Holly Tree</v>
      </c>
      <c r="D333" s="47">
        <v>1</v>
      </c>
      <c r="E333" s="2">
        <v>1</v>
      </c>
      <c r="F333" s="2">
        <v>0</v>
      </c>
      <c r="G333" s="2">
        <v>0</v>
      </c>
      <c r="H333" s="2">
        <f t="shared" si="54"/>
        <v>1</v>
      </c>
      <c r="I333" s="2">
        <v>0</v>
      </c>
      <c r="J333" s="2">
        <v>0</v>
      </c>
      <c r="K333" s="2">
        <v>0</v>
      </c>
      <c r="L333" s="2">
        <v>1</v>
      </c>
      <c r="M333" s="1">
        <v>1</v>
      </c>
      <c r="N333" s="1" t="s">
        <v>158</v>
      </c>
    </row>
    <row r="334" spans="1:14" ht="12.75" customHeight="1" x14ac:dyDescent="0.25">
      <c r="A334" s="8">
        <v>16</v>
      </c>
      <c r="B334" s="91" t="s">
        <v>397</v>
      </c>
      <c r="C334" s="12" t="str">
        <f t="shared" si="51"/>
        <v>The Holly Tree</v>
      </c>
      <c r="D334" s="47">
        <v>1</v>
      </c>
      <c r="E334" s="2">
        <v>2</v>
      </c>
      <c r="F334" s="2">
        <v>0</v>
      </c>
      <c r="G334" s="2">
        <v>0</v>
      </c>
      <c r="H334" s="2">
        <f t="shared" si="52"/>
        <v>2</v>
      </c>
      <c r="I334" s="2">
        <v>40</v>
      </c>
      <c r="J334" s="2">
        <v>0</v>
      </c>
      <c r="K334" s="2">
        <v>1</v>
      </c>
      <c r="L334" s="2">
        <v>2</v>
      </c>
      <c r="M334" s="1">
        <v>1</v>
      </c>
      <c r="N334" s="1" t="s">
        <v>158</v>
      </c>
    </row>
    <row r="335" spans="1:14" ht="12.75" customHeight="1" x14ac:dyDescent="0.25">
      <c r="A335" s="8">
        <v>16</v>
      </c>
      <c r="B335" s="91" t="s">
        <v>398</v>
      </c>
      <c r="C335" s="12" t="str">
        <f t="shared" si="51"/>
        <v>The Holly Tree</v>
      </c>
      <c r="D335" s="47">
        <v>0</v>
      </c>
      <c r="E335" s="2">
        <v>0</v>
      </c>
      <c r="F335" s="2">
        <v>0</v>
      </c>
      <c r="G335" s="2">
        <v>0</v>
      </c>
      <c r="H335" s="2">
        <f t="shared" si="52"/>
        <v>0</v>
      </c>
      <c r="I335" s="2">
        <v>0</v>
      </c>
      <c r="J335" s="2">
        <v>0</v>
      </c>
      <c r="K335" s="2">
        <v>0</v>
      </c>
      <c r="L335" s="2">
        <v>0</v>
      </c>
      <c r="M335" s="1">
        <v>1</v>
      </c>
      <c r="N335" s="1" t="s">
        <v>158</v>
      </c>
    </row>
    <row r="336" spans="1:14" ht="12.75" customHeight="1" x14ac:dyDescent="0.25">
      <c r="A336" s="8">
        <v>16</v>
      </c>
      <c r="B336" s="91" t="s">
        <v>399</v>
      </c>
      <c r="C336" s="12" t="str">
        <f t="shared" si="51"/>
        <v>The Holly Tree</v>
      </c>
      <c r="D336" s="47">
        <v>1</v>
      </c>
      <c r="E336" s="2">
        <v>0</v>
      </c>
      <c r="F336" s="2">
        <v>0</v>
      </c>
      <c r="G336" s="2">
        <v>0</v>
      </c>
      <c r="H336" s="2">
        <f t="shared" si="52"/>
        <v>0</v>
      </c>
      <c r="I336" s="2">
        <v>2</v>
      </c>
      <c r="J336" s="2">
        <v>0</v>
      </c>
      <c r="K336" s="2">
        <v>1</v>
      </c>
      <c r="L336" s="2">
        <v>0</v>
      </c>
      <c r="M336" s="1">
        <v>1</v>
      </c>
      <c r="N336" s="1" t="s">
        <v>158</v>
      </c>
    </row>
    <row r="337" spans="1:14" ht="12.75" customHeight="1" x14ac:dyDescent="0.25">
      <c r="A337" s="8">
        <v>16</v>
      </c>
      <c r="B337" s="91"/>
      <c r="C337" s="12" t="str">
        <f t="shared" si="51"/>
        <v>The Holly Tree</v>
      </c>
      <c r="D337" s="47">
        <v>0</v>
      </c>
      <c r="E337" s="2">
        <v>0</v>
      </c>
      <c r="F337" s="2">
        <v>0</v>
      </c>
      <c r="G337" s="2">
        <v>0</v>
      </c>
      <c r="H337" s="2">
        <f t="shared" si="52"/>
        <v>0</v>
      </c>
      <c r="I337" s="2">
        <v>0</v>
      </c>
      <c r="J337" s="2">
        <v>0</v>
      </c>
      <c r="K337" s="2">
        <v>0</v>
      </c>
      <c r="L337" s="2">
        <v>0</v>
      </c>
      <c r="M337" s="1">
        <v>1</v>
      </c>
      <c r="N337" s="1" t="s">
        <v>158</v>
      </c>
    </row>
    <row r="338" spans="1:14" ht="12.75" customHeight="1" x14ac:dyDescent="0.25">
      <c r="A338" s="8">
        <v>16</v>
      </c>
      <c r="B338" s="91"/>
      <c r="C338" s="12" t="str">
        <f>C337</f>
        <v>The Holly Tree</v>
      </c>
      <c r="D338" s="47">
        <v>0</v>
      </c>
      <c r="E338" s="2">
        <v>0</v>
      </c>
      <c r="F338" s="2">
        <v>0</v>
      </c>
      <c r="G338" s="2">
        <v>0</v>
      </c>
      <c r="H338" s="2">
        <f t="shared" si="46"/>
        <v>0</v>
      </c>
      <c r="I338" s="2">
        <v>0</v>
      </c>
      <c r="J338" s="2">
        <v>0</v>
      </c>
      <c r="K338" s="2">
        <v>0</v>
      </c>
      <c r="L338" s="2">
        <v>0</v>
      </c>
      <c r="M338" s="1">
        <v>1</v>
      </c>
      <c r="N338" s="1" t="s">
        <v>158</v>
      </c>
    </row>
    <row r="339" spans="1:14" ht="12.75" customHeight="1" x14ac:dyDescent="0.25">
      <c r="A339" s="8">
        <v>16</v>
      </c>
      <c r="B339" s="91"/>
      <c r="C339" s="12" t="str">
        <f>C338</f>
        <v>The Holly Tree</v>
      </c>
      <c r="D339" s="47">
        <v>0</v>
      </c>
      <c r="E339" s="2">
        <v>0</v>
      </c>
      <c r="F339" s="2">
        <v>0</v>
      </c>
      <c r="G339" s="2">
        <v>0</v>
      </c>
      <c r="H339" s="2">
        <f t="shared" si="46"/>
        <v>0</v>
      </c>
      <c r="I339" s="2">
        <v>0</v>
      </c>
      <c r="J339" s="2">
        <v>0</v>
      </c>
      <c r="K339" s="2">
        <v>0</v>
      </c>
      <c r="L339" s="2">
        <v>0</v>
      </c>
      <c r="M339" s="1">
        <v>1</v>
      </c>
      <c r="N339" s="1" t="s">
        <v>158</v>
      </c>
    </row>
    <row r="340" spans="1:14" ht="12.75" customHeight="1" x14ac:dyDescent="0.25">
      <c r="A340" s="8">
        <v>16</v>
      </c>
      <c r="B340" s="91"/>
      <c r="C340" s="12" t="str">
        <f>C339</f>
        <v>The Holly Tree</v>
      </c>
      <c r="D340" s="47">
        <v>0</v>
      </c>
      <c r="E340" s="2">
        <v>0</v>
      </c>
      <c r="F340" s="2">
        <v>0</v>
      </c>
      <c r="G340" s="2">
        <v>0</v>
      </c>
      <c r="H340" s="2">
        <f t="shared" si="46"/>
        <v>0</v>
      </c>
      <c r="I340" s="2">
        <v>0</v>
      </c>
      <c r="J340" s="2">
        <v>0</v>
      </c>
      <c r="K340" s="2">
        <v>0</v>
      </c>
      <c r="L340" s="2">
        <v>0</v>
      </c>
      <c r="M340" s="1">
        <v>1</v>
      </c>
      <c r="N340" s="1" t="s">
        <v>158</v>
      </c>
    </row>
    <row r="341" spans="1:14" ht="12.75" customHeight="1" x14ac:dyDescent="0.25">
      <c r="A341" s="8">
        <v>16</v>
      </c>
      <c r="B341" s="91"/>
      <c r="C341" s="12" t="str">
        <f>C340</f>
        <v>The Holly Tree</v>
      </c>
      <c r="D341" s="47">
        <v>0</v>
      </c>
      <c r="E341" s="2">
        <v>0</v>
      </c>
      <c r="F341" s="2">
        <v>0</v>
      </c>
      <c r="G341" s="2">
        <v>0</v>
      </c>
      <c r="H341" s="2">
        <f t="shared" si="46"/>
        <v>0</v>
      </c>
      <c r="I341" s="2">
        <v>0</v>
      </c>
      <c r="J341" s="2">
        <v>0</v>
      </c>
      <c r="K341" s="2">
        <v>0</v>
      </c>
      <c r="L341" s="2">
        <v>0</v>
      </c>
      <c r="M341" s="1">
        <v>1</v>
      </c>
      <c r="N341" s="1" t="s">
        <v>158</v>
      </c>
    </row>
    <row r="342" spans="1:14" ht="12.75" customHeight="1" x14ac:dyDescent="0.25">
      <c r="A342" s="8">
        <v>16</v>
      </c>
      <c r="B342" s="91"/>
      <c r="C342" s="12" t="str">
        <f>C340</f>
        <v>The Holly Tree</v>
      </c>
      <c r="D342" s="47">
        <v>0</v>
      </c>
      <c r="E342" s="2">
        <v>0</v>
      </c>
      <c r="F342" s="2">
        <v>0</v>
      </c>
      <c r="G342" s="2">
        <v>0</v>
      </c>
      <c r="H342" s="2">
        <f t="shared" si="46"/>
        <v>0</v>
      </c>
      <c r="I342" s="2">
        <v>0</v>
      </c>
      <c r="J342" s="2">
        <v>0</v>
      </c>
      <c r="K342" s="2">
        <v>0</v>
      </c>
      <c r="L342" s="2">
        <v>0</v>
      </c>
      <c r="M342" s="1">
        <v>1</v>
      </c>
      <c r="N342" s="1" t="s">
        <v>158</v>
      </c>
    </row>
    <row r="343" spans="1:14" ht="12.75" customHeight="1" x14ac:dyDescent="0.25">
      <c r="A343" s="8">
        <v>16</v>
      </c>
      <c r="B343" s="91"/>
      <c r="C343" s="12" t="str">
        <f>C342</f>
        <v>The Holly Tree</v>
      </c>
      <c r="D343" s="47">
        <v>0</v>
      </c>
      <c r="E343" s="2">
        <v>0</v>
      </c>
      <c r="F343" s="2">
        <v>0</v>
      </c>
      <c r="G343" s="2">
        <v>0</v>
      </c>
      <c r="H343" s="2">
        <f t="shared" si="46"/>
        <v>0</v>
      </c>
      <c r="I343" s="2">
        <v>0</v>
      </c>
      <c r="J343" s="2">
        <v>0</v>
      </c>
      <c r="K343" s="2">
        <v>0</v>
      </c>
      <c r="L343" s="2">
        <v>0</v>
      </c>
      <c r="M343" s="1">
        <v>1</v>
      </c>
      <c r="N343" s="1" t="s">
        <v>158</v>
      </c>
    </row>
    <row r="344" spans="1:14" ht="12.75" customHeight="1" x14ac:dyDescent="0.25">
      <c r="A344" s="8">
        <v>16</v>
      </c>
      <c r="B344" s="91"/>
      <c r="C344" s="12" t="str">
        <f>C343</f>
        <v>The Holly Tree</v>
      </c>
      <c r="D344" s="47">
        <v>0</v>
      </c>
      <c r="E344" s="2">
        <v>0</v>
      </c>
      <c r="F344" s="2">
        <v>0</v>
      </c>
      <c r="G344" s="2">
        <v>0</v>
      </c>
      <c r="H344" s="2">
        <f t="shared" si="46"/>
        <v>0</v>
      </c>
      <c r="I344" s="2">
        <v>0</v>
      </c>
      <c r="J344" s="2">
        <v>0</v>
      </c>
      <c r="K344" s="2">
        <v>0</v>
      </c>
      <c r="L344" s="2">
        <v>0</v>
      </c>
      <c r="M344" s="1">
        <v>1</v>
      </c>
      <c r="N344" s="1" t="s">
        <v>158</v>
      </c>
    </row>
    <row r="345" spans="1:14" ht="12.75" customHeight="1" x14ac:dyDescent="0.25">
      <c r="A345" s="8">
        <v>16</v>
      </c>
      <c r="B345" s="91"/>
      <c r="C345" s="12" t="str">
        <f>C344</f>
        <v>The Holly Tree</v>
      </c>
      <c r="D345" s="47">
        <v>0</v>
      </c>
      <c r="E345" s="2">
        <v>0</v>
      </c>
      <c r="F345" s="2">
        <v>0</v>
      </c>
      <c r="G345" s="2">
        <v>0</v>
      </c>
      <c r="H345" s="2">
        <f t="shared" si="46"/>
        <v>0</v>
      </c>
      <c r="I345" s="2">
        <v>0</v>
      </c>
      <c r="J345" s="2">
        <v>0</v>
      </c>
      <c r="K345" s="2">
        <v>0</v>
      </c>
      <c r="L345" s="2">
        <v>0</v>
      </c>
      <c r="M345" s="1">
        <v>1</v>
      </c>
      <c r="N345" s="1" t="s">
        <v>158</v>
      </c>
    </row>
    <row r="346" spans="1:14" ht="13.4" customHeight="1" x14ac:dyDescent="0.3">
      <c r="C346" s="13" t="s">
        <v>36</v>
      </c>
      <c r="D346" s="4">
        <f>SUM(D5:D345)</f>
        <v>102</v>
      </c>
      <c r="E346" s="4">
        <f>SUM(E5:E345)</f>
        <v>135</v>
      </c>
      <c r="F346" s="4">
        <f>SUM(F5:F345)</f>
        <v>37</v>
      </c>
      <c r="G346" s="4">
        <f>SUM(G5:G345)</f>
        <v>1</v>
      </c>
      <c r="H346" s="4">
        <f>SUM(H5:H345)</f>
        <v>173</v>
      </c>
      <c r="I346" s="4"/>
      <c r="J346" s="4">
        <f>SUM(J5:J345)</f>
        <v>0</v>
      </c>
      <c r="K346" s="4">
        <f>SUM(K5:K345)</f>
        <v>72</v>
      </c>
    </row>
  </sheetData>
  <autoFilter ref="B4:N4" xr:uid="{00000000-0001-0000-0300-000000000000}"/>
  <sortState xmlns:xlrd2="http://schemas.microsoft.com/office/spreadsheetml/2017/richdata2" ref="B207:B214">
    <sortCondition ref="B207:B214"/>
  </sortState>
  <mergeCells count="2">
    <mergeCell ref="B1:M1"/>
    <mergeCell ref="B2:M2"/>
  </mergeCells>
  <phoneticPr fontId="0" type="noConversion"/>
  <conditionalFormatting sqref="B5:B345">
    <cfRule type="expression" dxfId="29" priority="1">
      <formula>N5="N"</formula>
    </cfRule>
  </conditionalFormatting>
  <conditionalFormatting sqref="B6:B14 B74:B77 B100:B102">
    <cfRule type="expression" dxfId="28" priority="23">
      <formula>O6="N"</formula>
    </cfRule>
  </conditionalFormatting>
  <conditionalFormatting sqref="B27:B31">
    <cfRule type="expression" dxfId="27" priority="21">
      <formula>O27="N"</formula>
    </cfRule>
  </conditionalFormatting>
  <conditionalFormatting sqref="B48:B58">
    <cfRule type="expression" dxfId="26" priority="30">
      <formula>O48="N"</formula>
    </cfRule>
  </conditionalFormatting>
  <conditionalFormatting sqref="B119:B123">
    <cfRule type="expression" dxfId="25" priority="16">
      <formula>O119="N"</formula>
    </cfRule>
  </conditionalFormatting>
  <conditionalFormatting sqref="B139:B141">
    <cfRule type="expression" dxfId="24" priority="13">
      <formula>O139="N"</formula>
    </cfRule>
  </conditionalFormatting>
  <conditionalFormatting sqref="B164:B168">
    <cfRule type="expression" dxfId="23" priority="11">
      <formula>O164="N"</formula>
    </cfRule>
  </conditionalFormatting>
  <conditionalFormatting sqref="B207:B218">
    <cfRule type="expression" dxfId="22" priority="41">
      <formula>O207="N"</formula>
    </cfRule>
  </conditionalFormatting>
  <conditionalFormatting sqref="B228:B233">
    <cfRule type="expression" dxfId="21" priority="9">
      <formula>O228="N"</formula>
    </cfRule>
  </conditionalFormatting>
  <conditionalFormatting sqref="B251:B255">
    <cfRule type="expression" dxfId="20" priority="39">
      <formula>O251="N"</formula>
    </cfRule>
  </conditionalFormatting>
  <conditionalFormatting sqref="B271:B275">
    <cfRule type="expression" dxfId="19" priority="7">
      <formula>O271="N"</formula>
    </cfRule>
  </conditionalFormatting>
  <conditionalFormatting sqref="B279:B280 B320:B322">
    <cfRule type="expression" dxfId="18" priority="49">
      <formula>O279="N"</formula>
    </cfRule>
  </conditionalFormatting>
  <conditionalFormatting sqref="B292:B296">
    <cfRule type="expression" dxfId="17" priority="5">
      <formula>O292="N"</formula>
    </cfRule>
  </conditionalFormatting>
  <conditionalFormatting sqref="B307:B311">
    <cfRule type="expression" dxfId="16" priority="2">
      <formula>O307="N"</formula>
    </cfRule>
  </conditionalFormatting>
  <conditionalFormatting sqref="W4">
    <cfRule type="cellIs" dxfId="15" priority="52" operator="equal">
      <formula>$Y$4</formula>
    </cfRule>
    <cfRule type="cellIs" dxfId="14" priority="53" operator="notEqual">
      <formula>$Y$4</formula>
    </cfRule>
  </conditionalFormatting>
  <conditionalFormatting sqref="AE4">
    <cfRule type="cellIs" dxfId="13" priority="50" operator="equal">
      <formula>$AG$4</formula>
    </cfRule>
    <cfRule type="cellIs" dxfId="12" priority="51" operator="notEqual">
      <formula>$AG$4</formula>
    </cfRule>
  </conditionalFormatting>
  <pageMargins left="0" right="0" top="0" bottom="0" header="0" footer="0"/>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6AC5-7F9A-44DA-A150-5ED0091E5585}">
  <sheetPr codeName="Sheet7"/>
  <dimension ref="A1:AM21"/>
  <sheetViews>
    <sheetView workbookViewId="0">
      <selection sqref="A1:AA1"/>
    </sheetView>
  </sheetViews>
  <sheetFormatPr defaultRowHeight="12.5" x14ac:dyDescent="0.25"/>
  <cols>
    <col min="1" max="1" width="30.54296875" customWidth="1"/>
    <col min="2" max="37" width="5.54296875" customWidth="1"/>
  </cols>
  <sheetData>
    <row r="1" spans="1:39" ht="33" customHeight="1" x14ac:dyDescent="0.25">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5"/>
      <c r="AC1" s="5"/>
      <c r="AD1" s="5"/>
      <c r="AE1" s="5"/>
      <c r="AF1" s="5"/>
      <c r="AG1" s="5"/>
      <c r="AH1" s="5"/>
      <c r="AI1" s="5"/>
      <c r="AJ1" s="5"/>
      <c r="AK1" s="5"/>
    </row>
    <row r="2" spans="1:39" ht="13" x14ac:dyDescent="0.3">
      <c r="A2" s="246" t="s">
        <v>400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4"/>
      <c r="AC2" s="4"/>
      <c r="AD2" s="4"/>
      <c r="AE2" s="4"/>
      <c r="AF2" s="4"/>
      <c r="AG2" s="4"/>
      <c r="AH2" s="4"/>
      <c r="AI2" s="4"/>
      <c r="AJ2" s="4"/>
      <c r="AK2" s="4"/>
    </row>
    <row r="4" spans="1:39" ht="13" x14ac:dyDescent="0.25">
      <c r="A4" s="79"/>
      <c r="B4" s="119">
        <f>'1'!A3</f>
        <v>45904</v>
      </c>
      <c r="C4" s="119">
        <f t="shared" ref="C4:AK4" si="0">B4+7</f>
        <v>45911</v>
      </c>
      <c r="D4" s="119">
        <f t="shared" si="0"/>
        <v>45918</v>
      </c>
      <c r="E4" s="119">
        <f t="shared" si="0"/>
        <v>45925</v>
      </c>
      <c r="F4" s="119">
        <f t="shared" si="0"/>
        <v>45932</v>
      </c>
      <c r="G4" s="119">
        <f t="shared" si="0"/>
        <v>45939</v>
      </c>
      <c r="H4" s="119">
        <f t="shared" si="0"/>
        <v>45946</v>
      </c>
      <c r="I4" s="119">
        <f t="shared" si="0"/>
        <v>45953</v>
      </c>
      <c r="J4" s="119">
        <f t="shared" si="0"/>
        <v>45960</v>
      </c>
      <c r="K4" s="119">
        <f t="shared" si="0"/>
        <v>45967</v>
      </c>
      <c r="L4" s="119">
        <f t="shared" si="0"/>
        <v>45974</v>
      </c>
      <c r="M4" s="119">
        <f t="shared" si="0"/>
        <v>45981</v>
      </c>
      <c r="N4" s="119">
        <f t="shared" si="0"/>
        <v>45988</v>
      </c>
      <c r="O4" s="119">
        <f t="shared" si="0"/>
        <v>45995</v>
      </c>
      <c r="P4" s="119">
        <f t="shared" si="0"/>
        <v>46002</v>
      </c>
      <c r="Q4" s="119">
        <f t="shared" si="0"/>
        <v>46009</v>
      </c>
      <c r="R4" s="119">
        <f t="shared" si="0"/>
        <v>46016</v>
      </c>
      <c r="S4" s="119">
        <f t="shared" si="0"/>
        <v>46023</v>
      </c>
      <c r="T4" s="119">
        <f t="shared" si="0"/>
        <v>46030</v>
      </c>
      <c r="U4" s="119">
        <f t="shared" si="0"/>
        <v>46037</v>
      </c>
      <c r="V4" s="119">
        <f t="shared" si="0"/>
        <v>46044</v>
      </c>
      <c r="W4" s="119">
        <f t="shared" si="0"/>
        <v>46051</v>
      </c>
      <c r="X4" s="119">
        <f t="shared" si="0"/>
        <v>46058</v>
      </c>
      <c r="Y4" s="119">
        <f t="shared" si="0"/>
        <v>46065</v>
      </c>
      <c r="Z4" s="119">
        <f t="shared" si="0"/>
        <v>46072</v>
      </c>
      <c r="AA4" s="119">
        <f t="shared" si="0"/>
        <v>46079</v>
      </c>
      <c r="AB4" s="119">
        <f t="shared" si="0"/>
        <v>46086</v>
      </c>
      <c r="AC4" s="119">
        <f t="shared" si="0"/>
        <v>46093</v>
      </c>
      <c r="AD4" s="119">
        <f t="shared" si="0"/>
        <v>46100</v>
      </c>
      <c r="AE4" s="119">
        <f t="shared" si="0"/>
        <v>46107</v>
      </c>
      <c r="AF4" s="119">
        <f t="shared" si="0"/>
        <v>46114</v>
      </c>
      <c r="AG4" s="119">
        <f t="shared" si="0"/>
        <v>46121</v>
      </c>
      <c r="AH4" s="119">
        <f t="shared" si="0"/>
        <v>46128</v>
      </c>
      <c r="AI4" s="119">
        <f t="shared" si="0"/>
        <v>46135</v>
      </c>
      <c r="AJ4" s="119">
        <f t="shared" si="0"/>
        <v>46142</v>
      </c>
      <c r="AK4" s="119">
        <f t="shared" si="0"/>
        <v>46149</v>
      </c>
    </row>
    <row r="5" spans="1:39" x14ac:dyDescent="0.25">
      <c r="A5" s="78" t="str">
        <f>Data!B2</f>
        <v>Burnham RBL</v>
      </c>
      <c r="B5" s="2">
        <v>27</v>
      </c>
      <c r="C5" s="2"/>
      <c r="D5" s="160"/>
      <c r="E5" s="2"/>
      <c r="F5" s="2"/>
      <c r="G5" s="160"/>
      <c r="H5" s="2"/>
      <c r="I5" s="2"/>
      <c r="J5" s="160"/>
      <c r="K5" s="2"/>
      <c r="L5" s="2"/>
      <c r="M5" s="160"/>
      <c r="N5" s="2"/>
      <c r="O5" s="2"/>
      <c r="P5" s="160"/>
      <c r="Q5" s="160"/>
      <c r="R5" s="160"/>
      <c r="S5" s="160"/>
      <c r="T5" s="160"/>
      <c r="U5" s="2"/>
      <c r="V5" s="2"/>
      <c r="W5" s="160"/>
      <c r="X5" s="160"/>
      <c r="Y5" s="2"/>
      <c r="Z5" s="2"/>
      <c r="AA5" s="160"/>
      <c r="AB5" s="160"/>
      <c r="AC5" s="160"/>
      <c r="AD5" s="160"/>
      <c r="AE5" s="160"/>
      <c r="AF5" s="160"/>
      <c r="AG5" s="160"/>
      <c r="AH5" s="160"/>
      <c r="AI5" s="160"/>
      <c r="AJ5" s="160"/>
      <c r="AK5" s="160"/>
      <c r="AL5">
        <f t="shared" ref="AL5:AL12" si="1">MAX(B5:AK5)</f>
        <v>27</v>
      </c>
      <c r="AM5">
        <f t="shared" ref="AM5:AM20" si="2">SUM(B5:AK5)</f>
        <v>27</v>
      </c>
    </row>
    <row r="6" spans="1:39" x14ac:dyDescent="0.25">
      <c r="A6" s="78" t="str">
        <f>Data!B3</f>
        <v>Chalvey Dukes</v>
      </c>
      <c r="B6" s="2">
        <v>32</v>
      </c>
      <c r="C6" s="2"/>
      <c r="D6" s="160"/>
      <c r="E6" s="2"/>
      <c r="F6" s="2"/>
      <c r="G6" s="160"/>
      <c r="H6" s="2"/>
      <c r="I6" s="2"/>
      <c r="J6" s="160"/>
      <c r="K6" s="2"/>
      <c r="L6" s="2"/>
      <c r="M6" s="160"/>
      <c r="N6" s="2"/>
      <c r="O6" s="2"/>
      <c r="P6" s="160"/>
      <c r="Q6" s="160"/>
      <c r="R6" s="160"/>
      <c r="S6" s="160"/>
      <c r="T6" s="160"/>
      <c r="U6" s="2"/>
      <c r="V6" s="2"/>
      <c r="W6" s="160"/>
      <c r="X6" s="160"/>
      <c r="Y6" s="2"/>
      <c r="Z6" s="2"/>
      <c r="AA6" s="160"/>
      <c r="AB6" s="160"/>
      <c r="AC6" s="160"/>
      <c r="AD6" s="160"/>
      <c r="AE6" s="160"/>
      <c r="AF6" s="160"/>
      <c r="AG6" s="160"/>
      <c r="AH6" s="160"/>
      <c r="AI6" s="160"/>
      <c r="AJ6" s="160"/>
      <c r="AK6" s="160"/>
      <c r="AL6">
        <f t="shared" si="1"/>
        <v>32</v>
      </c>
      <c r="AM6">
        <f t="shared" si="2"/>
        <v>32</v>
      </c>
    </row>
    <row r="7" spans="1:39" x14ac:dyDescent="0.25">
      <c r="A7" s="78" t="str">
        <f>Data!B4</f>
        <v>NWCA Nomads</v>
      </c>
      <c r="B7" s="2">
        <v>11</v>
      </c>
      <c r="C7" s="2"/>
      <c r="D7" s="160"/>
      <c r="E7" s="2"/>
      <c r="F7" s="2"/>
      <c r="G7" s="160"/>
      <c r="H7" s="2"/>
      <c r="I7" s="2"/>
      <c r="J7" s="160"/>
      <c r="K7" s="2"/>
      <c r="L7" s="2"/>
      <c r="M7" s="160"/>
      <c r="N7" s="2"/>
      <c r="O7" s="2"/>
      <c r="P7" s="160"/>
      <c r="Q7" s="160"/>
      <c r="R7" s="160"/>
      <c r="S7" s="160"/>
      <c r="T7" s="160"/>
      <c r="U7" s="2"/>
      <c r="V7" s="2"/>
      <c r="W7" s="160"/>
      <c r="X7" s="160"/>
      <c r="Y7" s="2"/>
      <c r="Z7" s="2"/>
      <c r="AA7" s="160"/>
      <c r="AB7" s="160"/>
      <c r="AC7" s="160"/>
      <c r="AD7" s="160"/>
      <c r="AE7" s="160"/>
      <c r="AF7" s="160"/>
      <c r="AG7" s="160"/>
      <c r="AH7" s="160"/>
      <c r="AI7" s="160"/>
      <c r="AJ7" s="160"/>
      <c r="AK7" s="160"/>
      <c r="AL7">
        <f t="shared" si="1"/>
        <v>11</v>
      </c>
      <c r="AM7">
        <f t="shared" si="2"/>
        <v>11</v>
      </c>
    </row>
    <row r="8" spans="1:39" x14ac:dyDescent="0.25">
      <c r="A8" s="78" t="str">
        <f>Data!B5</f>
        <v>Stoke Poges Darts</v>
      </c>
      <c r="B8" s="2">
        <v>10</v>
      </c>
      <c r="C8" s="2"/>
      <c r="D8" s="160"/>
      <c r="E8" s="2"/>
      <c r="F8" s="2"/>
      <c r="G8" s="160"/>
      <c r="H8" s="2"/>
      <c r="I8" s="2"/>
      <c r="J8" s="160"/>
      <c r="K8" s="2"/>
      <c r="L8" s="2"/>
      <c r="M8" s="160"/>
      <c r="N8" s="2"/>
      <c r="O8" s="2"/>
      <c r="P8" s="160"/>
      <c r="Q8" s="160"/>
      <c r="R8" s="160"/>
      <c r="S8" s="160"/>
      <c r="T8" s="160"/>
      <c r="U8" s="2"/>
      <c r="V8" s="2"/>
      <c r="W8" s="160"/>
      <c r="X8" s="160"/>
      <c r="Y8" s="2"/>
      <c r="Z8" s="2"/>
      <c r="AA8" s="160"/>
      <c r="AB8" s="160"/>
      <c r="AC8" s="160"/>
      <c r="AD8" s="160"/>
      <c r="AE8" s="160"/>
      <c r="AF8" s="160"/>
      <c r="AG8" s="160"/>
      <c r="AH8" s="160"/>
      <c r="AI8" s="160"/>
      <c r="AJ8" s="160"/>
      <c r="AK8" s="160"/>
      <c r="AL8">
        <f t="shared" si="1"/>
        <v>10</v>
      </c>
      <c r="AM8">
        <f t="shared" si="2"/>
        <v>10</v>
      </c>
    </row>
    <row r="9" spans="1:39" x14ac:dyDescent="0.25">
      <c r="A9" s="78" t="str">
        <f>Data!B6</f>
        <v>Shamrocks A</v>
      </c>
      <c r="B9" s="228"/>
      <c r="C9" s="2"/>
      <c r="D9" s="160"/>
      <c r="E9" s="2"/>
      <c r="F9" s="2"/>
      <c r="G9" s="160"/>
      <c r="H9" s="2"/>
      <c r="I9" s="2"/>
      <c r="J9" s="160"/>
      <c r="K9" s="2"/>
      <c r="L9" s="2"/>
      <c r="M9" s="160"/>
      <c r="N9" s="2"/>
      <c r="O9" s="2"/>
      <c r="P9" s="160"/>
      <c r="Q9" s="160"/>
      <c r="R9" s="160"/>
      <c r="S9" s="160"/>
      <c r="T9" s="160"/>
      <c r="U9" s="2"/>
      <c r="V9" s="2"/>
      <c r="W9" s="160"/>
      <c r="X9" s="160"/>
      <c r="Y9" s="2"/>
      <c r="Z9" s="2"/>
      <c r="AA9" s="160"/>
      <c r="AB9" s="160"/>
      <c r="AC9" s="160"/>
      <c r="AD9" s="160"/>
      <c r="AE9" s="160"/>
      <c r="AF9" s="160"/>
      <c r="AG9" s="160"/>
      <c r="AH9" s="160"/>
      <c r="AI9" s="160"/>
      <c r="AJ9" s="160"/>
      <c r="AK9" s="160"/>
      <c r="AL9">
        <f t="shared" si="1"/>
        <v>0</v>
      </c>
      <c r="AM9">
        <f t="shared" si="2"/>
        <v>0</v>
      </c>
    </row>
    <row r="10" spans="1:39" x14ac:dyDescent="0.25">
      <c r="A10" s="78" t="str">
        <f>Data!B7</f>
        <v>Old Windsor WMC</v>
      </c>
      <c r="B10" s="2">
        <v>12</v>
      </c>
      <c r="C10" s="2"/>
      <c r="D10" s="160"/>
      <c r="E10" s="2"/>
      <c r="F10" s="2"/>
      <c r="G10" s="160"/>
      <c r="H10" s="2"/>
      <c r="I10" s="2"/>
      <c r="J10" s="160"/>
      <c r="K10" s="2"/>
      <c r="L10" s="2"/>
      <c r="M10" s="160"/>
      <c r="N10" s="2"/>
      <c r="O10" s="2"/>
      <c r="P10" s="160"/>
      <c r="Q10" s="160"/>
      <c r="R10" s="160"/>
      <c r="S10" s="160"/>
      <c r="T10" s="160"/>
      <c r="U10" s="2"/>
      <c r="V10" s="2"/>
      <c r="W10" s="160"/>
      <c r="X10" s="160"/>
      <c r="Y10" s="2"/>
      <c r="Z10" s="2"/>
      <c r="AA10" s="160"/>
      <c r="AB10" s="160"/>
      <c r="AC10" s="160"/>
      <c r="AD10" s="160"/>
      <c r="AE10" s="160"/>
      <c r="AF10" s="160"/>
      <c r="AG10" s="160"/>
      <c r="AH10" s="160"/>
      <c r="AI10" s="160"/>
      <c r="AJ10" s="160"/>
      <c r="AK10" s="160"/>
      <c r="AL10">
        <f t="shared" si="1"/>
        <v>12</v>
      </c>
      <c r="AM10">
        <f t="shared" si="2"/>
        <v>12</v>
      </c>
    </row>
    <row r="11" spans="1:39" x14ac:dyDescent="0.25">
      <c r="A11" s="78" t="str">
        <f>Data!B8</f>
        <v>Stoke Poges VC</v>
      </c>
      <c r="B11" s="2">
        <v>20</v>
      </c>
      <c r="C11" s="2"/>
      <c r="D11" s="160"/>
      <c r="E11" s="2"/>
      <c r="F11" s="2"/>
      <c r="G11" s="160"/>
      <c r="H11" s="2"/>
      <c r="I11" s="2"/>
      <c r="J11" s="160"/>
      <c r="K11" s="2"/>
      <c r="L11" s="2"/>
      <c r="M11" s="160"/>
      <c r="N11" s="2"/>
      <c r="O11" s="2"/>
      <c r="P11" s="160"/>
      <c r="Q11" s="160"/>
      <c r="R11" s="160"/>
      <c r="S11" s="160"/>
      <c r="T11" s="160"/>
      <c r="U11" s="2"/>
      <c r="V11" s="2"/>
      <c r="W11" s="160"/>
      <c r="X11" s="160"/>
      <c r="Y11" s="2"/>
      <c r="Z11" s="2"/>
      <c r="AA11" s="160"/>
      <c r="AB11" s="160"/>
      <c r="AC11" s="160"/>
      <c r="AD11" s="160"/>
      <c r="AE11" s="160"/>
      <c r="AF11" s="160"/>
      <c r="AG11" s="160"/>
      <c r="AH11" s="160"/>
      <c r="AI11" s="160"/>
      <c r="AJ11" s="160"/>
      <c r="AK11" s="160"/>
      <c r="AL11">
        <f t="shared" si="1"/>
        <v>20</v>
      </c>
      <c r="AM11">
        <f t="shared" si="2"/>
        <v>20</v>
      </c>
    </row>
    <row r="12" spans="1:39" x14ac:dyDescent="0.25">
      <c r="A12" s="78" t="str">
        <f>Data!B9</f>
        <v>The Royal Arrows</v>
      </c>
      <c r="B12" s="2">
        <v>19</v>
      </c>
      <c r="C12" s="2"/>
      <c r="D12" s="160"/>
      <c r="E12" s="2"/>
      <c r="F12" s="2"/>
      <c r="G12" s="160"/>
      <c r="H12" s="2"/>
      <c r="I12" s="2"/>
      <c r="J12" s="160"/>
      <c r="K12" s="2"/>
      <c r="L12" s="2"/>
      <c r="M12" s="160"/>
      <c r="N12" s="2"/>
      <c r="O12" s="2"/>
      <c r="P12" s="160"/>
      <c r="Q12" s="160"/>
      <c r="R12" s="160"/>
      <c r="S12" s="160"/>
      <c r="T12" s="160"/>
      <c r="U12" s="2"/>
      <c r="V12" s="2"/>
      <c r="W12" s="160"/>
      <c r="X12" s="160"/>
      <c r="Y12" s="2"/>
      <c r="Z12" s="2"/>
      <c r="AA12" s="160"/>
      <c r="AB12" s="160"/>
      <c r="AC12" s="160"/>
      <c r="AD12" s="160"/>
      <c r="AE12" s="160"/>
      <c r="AF12" s="160"/>
      <c r="AG12" s="160"/>
      <c r="AH12" s="160"/>
      <c r="AI12" s="160"/>
      <c r="AJ12" s="160"/>
      <c r="AK12" s="160"/>
      <c r="AL12">
        <f t="shared" si="1"/>
        <v>19</v>
      </c>
      <c r="AM12">
        <f t="shared" si="2"/>
        <v>19</v>
      </c>
    </row>
    <row r="13" spans="1:39" x14ac:dyDescent="0.25">
      <c r="A13" s="78" t="str">
        <f>Data!B11</f>
        <v>Burnham Nomads</v>
      </c>
      <c r="B13" s="2">
        <v>8</v>
      </c>
      <c r="C13" s="2"/>
      <c r="D13" s="160"/>
      <c r="E13" s="2"/>
      <c r="F13" s="2"/>
      <c r="G13" s="160"/>
      <c r="H13" s="2"/>
      <c r="I13" s="2"/>
      <c r="J13" s="160"/>
      <c r="K13" s="2"/>
      <c r="L13" s="2"/>
      <c r="M13" s="160"/>
      <c r="N13" s="2"/>
      <c r="O13" s="2"/>
      <c r="P13" s="160"/>
      <c r="Q13" s="160"/>
      <c r="R13" s="160"/>
      <c r="S13" s="160"/>
      <c r="T13" s="160"/>
      <c r="U13" s="2"/>
      <c r="V13" s="2"/>
      <c r="W13" s="160"/>
      <c r="X13" s="160"/>
      <c r="Y13" s="2"/>
      <c r="Z13" s="2"/>
      <c r="AA13" s="160"/>
      <c r="AB13" s="160"/>
      <c r="AC13" s="160"/>
      <c r="AD13" s="160"/>
      <c r="AE13" s="160"/>
      <c r="AF13" s="160"/>
      <c r="AG13" s="160"/>
      <c r="AH13" s="160"/>
      <c r="AI13" s="160"/>
      <c r="AJ13" s="160"/>
      <c r="AK13" s="160"/>
      <c r="AL13">
        <f t="shared" ref="AL13:AL20" si="3">MAX(B13:AK13)</f>
        <v>8</v>
      </c>
      <c r="AM13">
        <f t="shared" si="2"/>
        <v>8</v>
      </c>
    </row>
    <row r="14" spans="1:39" x14ac:dyDescent="0.25">
      <c r="A14" s="78" t="str">
        <f>Data!B12</f>
        <v>Shamrocks B</v>
      </c>
      <c r="B14" s="2">
        <v>13</v>
      </c>
      <c r="C14" s="2"/>
      <c r="D14" s="160"/>
      <c r="E14" s="2"/>
      <c r="F14" s="2"/>
      <c r="G14" s="160"/>
      <c r="H14" s="2"/>
      <c r="I14" s="2"/>
      <c r="J14" s="160"/>
      <c r="K14" s="2"/>
      <c r="L14" s="2"/>
      <c r="M14" s="160"/>
      <c r="N14" s="2"/>
      <c r="O14" s="2"/>
      <c r="P14" s="160"/>
      <c r="Q14" s="160"/>
      <c r="R14" s="160"/>
      <c r="S14" s="160"/>
      <c r="T14" s="160"/>
      <c r="U14" s="2"/>
      <c r="V14" s="2"/>
      <c r="W14" s="160"/>
      <c r="X14" s="160"/>
      <c r="Y14" s="2"/>
      <c r="Z14" s="2"/>
      <c r="AA14" s="160"/>
      <c r="AB14" s="160"/>
      <c r="AC14" s="160"/>
      <c r="AD14" s="160"/>
      <c r="AE14" s="160"/>
      <c r="AF14" s="160"/>
      <c r="AG14" s="160"/>
      <c r="AH14" s="160"/>
      <c r="AI14" s="160"/>
      <c r="AJ14" s="160"/>
      <c r="AK14" s="160"/>
      <c r="AL14">
        <f t="shared" si="3"/>
        <v>13</v>
      </c>
      <c r="AM14">
        <f t="shared" si="2"/>
        <v>13</v>
      </c>
    </row>
    <row r="15" spans="1:39" x14ac:dyDescent="0.25">
      <c r="A15" s="78" t="str">
        <f>Data!B13</f>
        <v>Iver RBL</v>
      </c>
      <c r="B15" s="228"/>
      <c r="C15" s="2"/>
      <c r="D15" s="160"/>
      <c r="E15" s="2"/>
      <c r="F15" s="2"/>
      <c r="G15" s="160"/>
      <c r="H15" s="2"/>
      <c r="I15" s="2"/>
      <c r="J15" s="160"/>
      <c r="K15" s="2"/>
      <c r="L15" s="2"/>
      <c r="M15" s="160"/>
      <c r="N15" s="2"/>
      <c r="O15" s="2"/>
      <c r="P15" s="160"/>
      <c r="Q15" s="160"/>
      <c r="R15" s="160"/>
      <c r="S15" s="160"/>
      <c r="T15" s="160"/>
      <c r="U15" s="2"/>
      <c r="V15" s="2"/>
      <c r="W15" s="160"/>
      <c r="X15" s="160"/>
      <c r="Y15" s="2"/>
      <c r="Z15" s="2"/>
      <c r="AA15" s="160"/>
      <c r="AB15" s="160"/>
      <c r="AC15" s="160"/>
      <c r="AD15" s="160"/>
      <c r="AE15" s="160"/>
      <c r="AF15" s="160"/>
      <c r="AG15" s="160"/>
      <c r="AH15" s="160"/>
      <c r="AI15" s="160"/>
      <c r="AJ15" s="160"/>
      <c r="AK15" s="160"/>
      <c r="AL15">
        <f t="shared" si="3"/>
        <v>0</v>
      </c>
      <c r="AM15">
        <f t="shared" si="2"/>
        <v>0</v>
      </c>
    </row>
    <row r="16" spans="1:39" x14ac:dyDescent="0.25">
      <c r="A16" s="78" t="str">
        <f>Data!B14</f>
        <v>No Game</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f t="shared" si="3"/>
        <v>0</v>
      </c>
      <c r="AM16">
        <f t="shared" si="2"/>
        <v>0</v>
      </c>
    </row>
    <row r="17" spans="1:39" x14ac:dyDescent="0.25">
      <c r="A17" s="78" t="str">
        <f>Data!B15</f>
        <v>The Acre</v>
      </c>
      <c r="B17" s="228"/>
      <c r="C17" s="2"/>
      <c r="D17" s="160"/>
      <c r="E17" s="2"/>
      <c r="F17" s="2"/>
      <c r="G17" s="160"/>
      <c r="H17" s="2"/>
      <c r="I17" s="2"/>
      <c r="J17" s="160"/>
      <c r="K17" s="2"/>
      <c r="L17" s="2"/>
      <c r="M17" s="160"/>
      <c r="N17" s="2"/>
      <c r="O17" s="2"/>
      <c r="P17" s="160"/>
      <c r="Q17" s="160"/>
      <c r="R17" s="160"/>
      <c r="S17" s="160"/>
      <c r="T17" s="160"/>
      <c r="U17" s="2"/>
      <c r="V17" s="2"/>
      <c r="W17" s="160"/>
      <c r="X17" s="160"/>
      <c r="Y17" s="2"/>
      <c r="Z17" s="2"/>
      <c r="AA17" s="160"/>
      <c r="AB17" s="160"/>
      <c r="AC17" s="160"/>
      <c r="AD17" s="160"/>
      <c r="AE17" s="160"/>
      <c r="AF17" s="160"/>
      <c r="AG17" s="160"/>
      <c r="AH17" s="160"/>
      <c r="AI17" s="160"/>
      <c r="AJ17" s="160"/>
      <c r="AK17" s="160"/>
      <c r="AL17">
        <f t="shared" si="3"/>
        <v>0</v>
      </c>
      <c r="AM17">
        <f t="shared" si="2"/>
        <v>0</v>
      </c>
    </row>
    <row r="18" spans="1:39" x14ac:dyDescent="0.25">
      <c r="A18" s="78" t="str">
        <f>Data!B16</f>
        <v>NWCA Darts</v>
      </c>
      <c r="B18" s="228"/>
      <c r="C18" s="2"/>
      <c r="D18" s="160"/>
      <c r="E18" s="2"/>
      <c r="F18" s="2"/>
      <c r="G18" s="160"/>
      <c r="H18" s="2"/>
      <c r="I18" s="2"/>
      <c r="J18" s="160"/>
      <c r="K18" s="2"/>
      <c r="L18" s="2"/>
      <c r="M18" s="160"/>
      <c r="N18" s="2"/>
      <c r="O18" s="2"/>
      <c r="P18" s="160"/>
      <c r="Q18" s="160"/>
      <c r="R18" s="160"/>
      <c r="S18" s="160"/>
      <c r="T18" s="160"/>
      <c r="U18" s="2"/>
      <c r="V18" s="2"/>
      <c r="W18" s="160"/>
      <c r="X18" s="160"/>
      <c r="Y18" s="2"/>
      <c r="Z18" s="2"/>
      <c r="AA18" s="160"/>
      <c r="AB18" s="160"/>
      <c r="AC18" s="160"/>
      <c r="AD18" s="160"/>
      <c r="AE18" s="160"/>
      <c r="AF18" s="160"/>
      <c r="AG18" s="160"/>
      <c r="AH18" s="160"/>
      <c r="AI18" s="160"/>
      <c r="AJ18" s="160"/>
      <c r="AK18" s="160"/>
      <c r="AL18">
        <f t="shared" si="3"/>
        <v>0</v>
      </c>
      <c r="AM18">
        <f t="shared" si="2"/>
        <v>0</v>
      </c>
    </row>
    <row r="19" spans="1:39" x14ac:dyDescent="0.25">
      <c r="A19" s="78" t="str">
        <f>Data!B17</f>
        <v>The Victoria</v>
      </c>
      <c r="B19" s="228">
        <v>4</v>
      </c>
      <c r="C19" s="2"/>
      <c r="D19" s="160"/>
      <c r="E19" s="2"/>
      <c r="F19" s="2"/>
      <c r="G19" s="160"/>
      <c r="H19" s="2"/>
      <c r="I19" s="2"/>
      <c r="J19" s="160"/>
      <c r="K19" s="2"/>
      <c r="L19" s="2"/>
      <c r="M19" s="160"/>
      <c r="N19" s="2"/>
      <c r="O19" s="2"/>
      <c r="P19" s="160"/>
      <c r="Q19" s="160"/>
      <c r="R19" s="160"/>
      <c r="S19" s="160"/>
      <c r="T19" s="160"/>
      <c r="U19" s="2"/>
      <c r="V19" s="2"/>
      <c r="W19" s="160"/>
      <c r="X19" s="160"/>
      <c r="Y19" s="2"/>
      <c r="Z19" s="2"/>
      <c r="AA19" s="160"/>
      <c r="AB19" s="160"/>
      <c r="AC19" s="160"/>
      <c r="AD19" s="160"/>
      <c r="AE19" s="160"/>
      <c r="AF19" s="160"/>
      <c r="AG19" s="160"/>
      <c r="AH19" s="160"/>
      <c r="AI19" s="160"/>
      <c r="AJ19" s="160"/>
      <c r="AK19" s="160"/>
      <c r="AL19">
        <f t="shared" si="3"/>
        <v>4</v>
      </c>
      <c r="AM19">
        <f t="shared" si="2"/>
        <v>4</v>
      </c>
    </row>
    <row r="20" spans="1:39" x14ac:dyDescent="0.25">
      <c r="A20" s="78" t="str">
        <f>Data!B18</f>
        <v>The Holly Tree</v>
      </c>
      <c r="B20" s="2">
        <v>9</v>
      </c>
      <c r="C20" s="2"/>
      <c r="D20" s="160"/>
      <c r="E20" s="2"/>
      <c r="F20" s="2"/>
      <c r="G20" s="160"/>
      <c r="H20" s="2"/>
      <c r="I20" s="2"/>
      <c r="J20" s="160"/>
      <c r="K20" s="2"/>
      <c r="L20" s="2"/>
      <c r="M20" s="160"/>
      <c r="N20" s="2"/>
      <c r="O20" s="2"/>
      <c r="P20" s="160"/>
      <c r="Q20" s="160"/>
      <c r="R20" s="160"/>
      <c r="S20" s="160"/>
      <c r="T20" s="160"/>
      <c r="U20" s="2"/>
      <c r="V20" s="2"/>
      <c r="W20" s="160"/>
      <c r="X20" s="160"/>
      <c r="Y20" s="2"/>
      <c r="Z20" s="2"/>
      <c r="AA20" s="160"/>
      <c r="AB20" s="160"/>
      <c r="AC20" s="160"/>
      <c r="AD20" s="160"/>
      <c r="AE20" s="160"/>
      <c r="AF20" s="160"/>
      <c r="AG20" s="160"/>
      <c r="AH20" s="160"/>
      <c r="AI20" s="160"/>
      <c r="AJ20" s="160"/>
      <c r="AK20" s="160"/>
      <c r="AL20">
        <f t="shared" si="3"/>
        <v>9</v>
      </c>
      <c r="AM20">
        <f t="shared" si="2"/>
        <v>9</v>
      </c>
    </row>
    <row r="21" spans="1:39" ht="13" x14ac:dyDescent="0.3">
      <c r="B21" s="13">
        <f>SUM(B5:B20)</f>
        <v>165</v>
      </c>
      <c r="C21" s="13">
        <f>SUM(C5:C20)</f>
        <v>0</v>
      </c>
      <c r="E21" s="13">
        <f>SUM(E5:E20)</f>
        <v>0</v>
      </c>
      <c r="F21" s="13">
        <f>SUM(F5:F20)</f>
        <v>0</v>
      </c>
      <c r="H21" s="13">
        <f>SUM(H5:H20)</f>
        <v>0</v>
      </c>
      <c r="I21" s="13">
        <f>SUM(I5:I20)</f>
        <v>0</v>
      </c>
      <c r="K21" s="13">
        <f>SUM(K5:K20)</f>
        <v>0</v>
      </c>
      <c r="L21" s="13">
        <f>SUM(L5:L20)</f>
        <v>0</v>
      </c>
      <c r="M21" s="13">
        <f>SUM(M5:M20)</f>
        <v>0</v>
      </c>
      <c r="O21" s="13">
        <f>SUM(O5:O20)</f>
        <v>0</v>
      </c>
      <c r="P21" s="13"/>
      <c r="U21" s="13">
        <f>SUM(U5:U20)</f>
        <v>0</v>
      </c>
      <c r="V21" s="13">
        <f>SUM(V5:V20)</f>
        <v>0</v>
      </c>
      <c r="W21" s="13"/>
      <c r="Y21" s="13">
        <f>SUM(Y5:Y20)</f>
        <v>0</v>
      </c>
      <c r="Z21" s="13">
        <f>SUM(Z5:Z20)</f>
        <v>0</v>
      </c>
      <c r="AA21" s="13"/>
    </row>
  </sheetData>
  <sortState xmlns:xlrd2="http://schemas.microsoft.com/office/spreadsheetml/2017/richdata2" ref="A13:A20">
    <sortCondition ref="A13:A20"/>
  </sortState>
  <mergeCells count="2">
    <mergeCell ref="A1:AA1"/>
    <mergeCell ref="A2:AA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filterMode="1">
    <pageSetUpPr fitToPage="1"/>
  </sheetPr>
  <dimension ref="A1:H23"/>
  <sheetViews>
    <sheetView zoomScale="70" zoomScaleNormal="70" workbookViewId="0">
      <pane ySplit="1" topLeftCell="A2" activePane="bottomLeft" state="frozen"/>
      <selection pane="bottomLeft" activeCell="A2" sqref="A2:F2"/>
    </sheetView>
  </sheetViews>
  <sheetFormatPr defaultColWidth="9.453125" defaultRowHeight="13" x14ac:dyDescent="0.25"/>
  <cols>
    <col min="1" max="1" width="35.54296875" style="6" customWidth="1"/>
    <col min="2" max="2" width="100.54296875" style="6" customWidth="1"/>
    <col min="3" max="6" width="25.54296875" style="6" customWidth="1"/>
    <col min="7" max="7" width="4.453125" style="30" bestFit="1" customWidth="1"/>
    <col min="8" max="8" width="22.453125" style="54" bestFit="1" customWidth="1"/>
    <col min="9" max="16384" width="9.453125" style="6"/>
  </cols>
  <sheetData>
    <row r="1" spans="1:8" ht="33" customHeight="1" x14ac:dyDescent="0.3">
      <c r="A1" s="246"/>
      <c r="B1" s="246"/>
      <c r="C1" s="246"/>
      <c r="D1" s="246"/>
      <c r="E1" s="246"/>
      <c r="F1" s="246"/>
      <c r="G1" s="48"/>
    </row>
    <row r="2" spans="1:8" ht="25.4" customHeight="1" x14ac:dyDescent="0.25">
      <c r="A2" s="247" t="s">
        <v>401</v>
      </c>
      <c r="B2" s="247"/>
      <c r="C2" s="247"/>
      <c r="D2" s="247"/>
      <c r="E2" s="247"/>
      <c r="F2" s="247"/>
      <c r="G2" s="103"/>
    </row>
    <row r="3" spans="1:8" ht="25.4" customHeight="1" x14ac:dyDescent="0.25">
      <c r="A3" s="252"/>
      <c r="B3" s="252"/>
      <c r="C3" s="252"/>
      <c r="D3" s="252"/>
      <c r="E3" s="252"/>
      <c r="F3" s="252"/>
      <c r="G3" s="103"/>
    </row>
    <row r="4" spans="1:8" ht="25.4" customHeight="1" x14ac:dyDescent="0.25">
      <c r="A4" s="104" t="s">
        <v>402</v>
      </c>
      <c r="B4" s="104" t="s">
        <v>403</v>
      </c>
      <c r="C4" s="156" t="s">
        <v>404</v>
      </c>
      <c r="D4" s="156" t="s">
        <v>405</v>
      </c>
      <c r="E4" s="156" t="s">
        <v>404</v>
      </c>
      <c r="F4" s="156" t="s">
        <v>406</v>
      </c>
      <c r="G4" s="105">
        <f>SUM(G5:G21)</f>
        <v>30</v>
      </c>
    </row>
    <row r="5" spans="1:8" s="13" customFormat="1" ht="25.4" customHeight="1" x14ac:dyDescent="0.3">
      <c r="A5" s="109" t="s">
        <v>67</v>
      </c>
      <c r="B5" s="108" t="s">
        <v>407</v>
      </c>
      <c r="C5" s="68" t="s">
        <v>408</v>
      </c>
      <c r="D5" s="108" t="s">
        <v>330</v>
      </c>
      <c r="E5" s="68"/>
      <c r="F5" s="68" t="s">
        <v>409</v>
      </c>
      <c r="G5" s="103">
        <v>1</v>
      </c>
      <c r="H5" s="54"/>
    </row>
    <row r="6" spans="1:8" s="13" customFormat="1" ht="25.4" customHeight="1" x14ac:dyDescent="0.3">
      <c r="A6" s="108" t="s">
        <v>410</v>
      </c>
      <c r="B6" s="108" t="s">
        <v>411</v>
      </c>
      <c r="C6" s="68" t="s">
        <v>412</v>
      </c>
      <c r="D6" s="108" t="s">
        <v>224</v>
      </c>
      <c r="E6" s="68"/>
      <c r="F6" s="68" t="s">
        <v>413</v>
      </c>
      <c r="G6" s="103">
        <v>1</v>
      </c>
      <c r="H6" s="54"/>
    </row>
    <row r="7" spans="1:8" s="13" customFormat="1" ht="25.4" hidden="1" customHeight="1" x14ac:dyDescent="0.3">
      <c r="A7" s="109" t="s">
        <v>414</v>
      </c>
      <c r="B7" s="108" t="s">
        <v>407</v>
      </c>
      <c r="C7" s="68" t="s">
        <v>408</v>
      </c>
      <c r="D7" s="108" t="s">
        <v>415</v>
      </c>
      <c r="E7" s="68"/>
      <c r="F7" s="68" t="s">
        <v>416</v>
      </c>
      <c r="G7" s="103">
        <v>0</v>
      </c>
      <c r="H7" s="54"/>
    </row>
    <row r="8" spans="1:8" s="13" customFormat="1" ht="25.4" customHeight="1" x14ac:dyDescent="0.3">
      <c r="A8" s="109" t="s">
        <v>56</v>
      </c>
      <c r="B8" s="108" t="s">
        <v>417</v>
      </c>
      <c r="C8" s="68" t="s">
        <v>418</v>
      </c>
      <c r="D8" s="108" t="s">
        <v>419</v>
      </c>
      <c r="E8" s="68"/>
      <c r="F8" s="68" t="s">
        <v>420</v>
      </c>
      <c r="G8" s="103">
        <v>1</v>
      </c>
      <c r="H8" s="54"/>
    </row>
    <row r="9" spans="1:8" s="13" customFormat="1" ht="25.4" customHeight="1" x14ac:dyDescent="0.3">
      <c r="A9" s="109" t="s">
        <v>421</v>
      </c>
      <c r="B9" s="108" t="s">
        <v>422</v>
      </c>
      <c r="C9" s="68" t="s">
        <v>423</v>
      </c>
      <c r="D9" s="108" t="s">
        <v>359</v>
      </c>
      <c r="E9" s="68"/>
      <c r="F9" s="68" t="s">
        <v>424</v>
      </c>
      <c r="G9" s="103">
        <v>1</v>
      </c>
      <c r="H9" s="54"/>
    </row>
    <row r="10" spans="1:8" s="13" customFormat="1" ht="25.4" customHeight="1" x14ac:dyDescent="0.3">
      <c r="A10" s="109" t="s">
        <v>72</v>
      </c>
      <c r="B10" s="108" t="s">
        <v>425</v>
      </c>
      <c r="C10" s="68" t="s">
        <v>426</v>
      </c>
      <c r="D10" s="108" t="s">
        <v>387</v>
      </c>
      <c r="E10" s="68"/>
      <c r="F10" s="68" t="s">
        <v>427</v>
      </c>
      <c r="G10" s="103">
        <v>1</v>
      </c>
      <c r="H10" s="54"/>
    </row>
    <row r="11" spans="1:8" s="13" customFormat="1" ht="25.4" customHeight="1" x14ac:dyDescent="0.3">
      <c r="A11" s="108" t="s">
        <v>58</v>
      </c>
      <c r="B11" s="108" t="s">
        <v>425</v>
      </c>
      <c r="C11" s="68" t="s">
        <v>426</v>
      </c>
      <c r="D11" s="108" t="s">
        <v>256</v>
      </c>
      <c r="E11" s="68"/>
      <c r="F11" s="68" t="s">
        <v>428</v>
      </c>
      <c r="G11" s="103">
        <v>1</v>
      </c>
      <c r="H11" s="54"/>
    </row>
    <row r="12" spans="1:8" s="13" customFormat="1" ht="25.4" customHeight="1" x14ac:dyDescent="0.3">
      <c r="A12" s="108" t="s">
        <v>62</v>
      </c>
      <c r="B12" s="108" t="s">
        <v>429</v>
      </c>
      <c r="C12" s="68" t="s">
        <v>430</v>
      </c>
      <c r="D12" s="108" t="s">
        <v>431</v>
      </c>
      <c r="E12" s="68"/>
      <c r="F12" s="68" t="s">
        <v>432</v>
      </c>
      <c r="G12" s="103">
        <v>1</v>
      </c>
      <c r="H12" s="54"/>
    </row>
    <row r="13" spans="1:8" s="13" customFormat="1" ht="25.4" customHeight="1" x14ac:dyDescent="0.3">
      <c r="A13" s="109" t="s">
        <v>61</v>
      </c>
      <c r="B13" s="108" t="s">
        <v>433</v>
      </c>
      <c r="C13" s="68" t="s">
        <v>434</v>
      </c>
      <c r="D13" s="108" t="s">
        <v>359</v>
      </c>
      <c r="E13" s="68"/>
      <c r="F13" s="68" t="s">
        <v>424</v>
      </c>
      <c r="G13" s="103">
        <v>1</v>
      </c>
      <c r="H13" s="54"/>
    </row>
    <row r="14" spans="1:8" s="13" customFormat="1" ht="25.4" customHeight="1" x14ac:dyDescent="0.3">
      <c r="A14" s="109" t="s">
        <v>68</v>
      </c>
      <c r="B14" s="108" t="s">
        <v>433</v>
      </c>
      <c r="C14" s="68" t="s">
        <v>435</v>
      </c>
      <c r="D14" s="108" t="s">
        <v>436</v>
      </c>
      <c r="E14" s="68"/>
      <c r="F14" s="68" t="s">
        <v>437</v>
      </c>
      <c r="G14" s="103">
        <v>1</v>
      </c>
      <c r="H14" s="54"/>
    </row>
    <row r="15" spans="1:8" s="13" customFormat="1" ht="25.4" customHeight="1" x14ac:dyDescent="0.3">
      <c r="A15" s="109" t="s">
        <v>60</v>
      </c>
      <c r="B15" s="108" t="s">
        <v>438</v>
      </c>
      <c r="C15" s="68" t="s">
        <v>435</v>
      </c>
      <c r="D15" s="108" t="s">
        <v>439</v>
      </c>
      <c r="E15" s="68"/>
      <c r="F15" s="68" t="s">
        <v>440</v>
      </c>
      <c r="G15" s="103">
        <v>1</v>
      </c>
      <c r="H15" s="54"/>
    </row>
    <row r="16" spans="1:8" s="13" customFormat="1" ht="25.4" customHeight="1" x14ac:dyDescent="0.3">
      <c r="A16" s="109" t="s">
        <v>441</v>
      </c>
      <c r="B16" s="108" t="s">
        <v>438</v>
      </c>
      <c r="C16" s="68" t="s">
        <v>435</v>
      </c>
      <c r="D16" s="108" t="s">
        <v>442</v>
      </c>
      <c r="E16" s="68"/>
      <c r="F16" s="68" t="s">
        <v>443</v>
      </c>
      <c r="G16" s="103">
        <v>1</v>
      </c>
      <c r="H16" s="54"/>
    </row>
    <row r="17" spans="1:8" s="13" customFormat="1" ht="25.4" customHeight="1" x14ac:dyDescent="0.3">
      <c r="A17" s="109" t="s">
        <v>71</v>
      </c>
      <c r="B17" s="108" t="s">
        <v>444</v>
      </c>
      <c r="C17" s="68" t="s">
        <v>445</v>
      </c>
      <c r="D17" s="108" t="s">
        <v>446</v>
      </c>
      <c r="E17" s="68"/>
      <c r="F17" s="68"/>
      <c r="G17" s="103">
        <v>1</v>
      </c>
      <c r="H17" s="54"/>
    </row>
    <row r="18" spans="1:8" s="13" customFormat="1" ht="25.4" customHeight="1" x14ac:dyDescent="0.3">
      <c r="A18" s="109" t="s">
        <v>74</v>
      </c>
      <c r="B18" s="108" t="s">
        <v>447</v>
      </c>
      <c r="C18" s="68" t="s">
        <v>448</v>
      </c>
      <c r="D18" s="108" t="s">
        <v>449</v>
      </c>
      <c r="E18" s="68"/>
      <c r="F18" s="68" t="s">
        <v>450</v>
      </c>
      <c r="G18" s="103">
        <v>1</v>
      </c>
      <c r="H18" s="54"/>
    </row>
    <row r="19" spans="1:8" s="13" customFormat="1" ht="25.4" customHeight="1" x14ac:dyDescent="0.3">
      <c r="A19" s="109" t="s">
        <v>64</v>
      </c>
      <c r="B19" s="108" t="s">
        <v>451</v>
      </c>
      <c r="C19" s="68" t="s">
        <v>452</v>
      </c>
      <c r="D19" s="108" t="s">
        <v>453</v>
      </c>
      <c r="E19" s="68"/>
      <c r="F19" s="68" t="s">
        <v>454</v>
      </c>
      <c r="G19" s="103">
        <v>1</v>
      </c>
      <c r="H19" s="54"/>
    </row>
    <row r="20" spans="1:8" ht="25.4" customHeight="1" x14ac:dyDescent="0.25">
      <c r="A20" s="109" t="s">
        <v>73</v>
      </c>
      <c r="B20" s="108" t="s">
        <v>455</v>
      </c>
      <c r="C20" s="68" t="s">
        <v>456</v>
      </c>
      <c r="D20" s="108" t="s">
        <v>457</v>
      </c>
      <c r="E20" s="68"/>
      <c r="F20" s="68" t="s">
        <v>458</v>
      </c>
      <c r="G20" s="103">
        <v>1</v>
      </c>
    </row>
    <row r="21" spans="1:8" ht="25.4" customHeight="1" x14ac:dyDescent="0.25">
      <c r="A21" s="106"/>
      <c r="B21" s="107"/>
      <c r="C21" s="107"/>
      <c r="D21" s="107"/>
      <c r="E21" s="107"/>
      <c r="F21" s="107"/>
      <c r="G21" s="105">
        <f>SUM(G5:G20)</f>
        <v>15</v>
      </c>
    </row>
    <row r="22" spans="1:8" ht="25.4" customHeight="1" x14ac:dyDescent="0.25">
      <c r="A22" s="248" t="s">
        <v>459</v>
      </c>
      <c r="B22" s="249" t="s">
        <v>460</v>
      </c>
      <c r="C22" s="249"/>
      <c r="D22" s="250" t="s">
        <v>461</v>
      </c>
      <c r="E22" s="251"/>
      <c r="F22" s="249" t="s">
        <v>428</v>
      </c>
      <c r="G22" s="105">
        <v>1</v>
      </c>
    </row>
    <row r="23" spans="1:8" ht="25.4" customHeight="1" x14ac:dyDescent="0.25">
      <c r="A23" s="248"/>
      <c r="B23" s="249"/>
      <c r="C23" s="249"/>
      <c r="D23" s="250" t="s">
        <v>462</v>
      </c>
      <c r="E23" s="251"/>
      <c r="F23" s="249"/>
      <c r="G23" s="105">
        <v>1</v>
      </c>
    </row>
  </sheetData>
  <autoFilter ref="A4:G23" xr:uid="{00000000-0009-0000-0000-000004000000}">
    <filterColumn colId="6">
      <filters>
        <filter val="1"/>
        <filter val="15"/>
      </filters>
    </filterColumn>
  </autoFilter>
  <sortState xmlns:xlrd2="http://schemas.microsoft.com/office/spreadsheetml/2017/richdata2" ref="A5:F20">
    <sortCondition ref="A5:A20"/>
  </sortState>
  <mergeCells count="9">
    <mergeCell ref="A1:F1"/>
    <mergeCell ref="A2:F2"/>
    <mergeCell ref="A22:A23"/>
    <mergeCell ref="B22:B23"/>
    <mergeCell ref="C22:C23"/>
    <mergeCell ref="D22:E22"/>
    <mergeCell ref="F22:F23"/>
    <mergeCell ref="D23:E23"/>
    <mergeCell ref="A3:F3"/>
  </mergeCells>
  <phoneticPr fontId="0" type="noConversion"/>
  <hyperlinks>
    <hyperlink ref="D22" r:id="rId1" xr:uid="{7DBD6C86-2900-4C1A-856D-EC5186A46F05}"/>
    <hyperlink ref="D23" r:id="rId2" xr:uid="{5BC3DAD2-C9BA-4B29-9F64-013288A63C02}"/>
  </hyperlinks>
  <printOptions horizontalCentered="1" verticalCentered="1"/>
  <pageMargins left="0.25" right="0.25" top="0.75" bottom="0.75" header="0.3" footer="0.3"/>
  <pageSetup paperSize="9" scale="61"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Y20"/>
  <sheetViews>
    <sheetView zoomScale="80" zoomScaleNormal="80" workbookViewId="0">
      <selection sqref="A1:AY1"/>
    </sheetView>
  </sheetViews>
  <sheetFormatPr defaultRowHeight="12.5" x14ac:dyDescent="0.25"/>
  <cols>
    <col min="1" max="1" width="35.54296875" customWidth="1"/>
    <col min="2" max="51" width="5.54296875" customWidth="1"/>
  </cols>
  <sheetData>
    <row r="1" spans="1:51" ht="33" customHeight="1" x14ac:dyDescent="0.25">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row>
    <row r="3" spans="1:51" ht="18" customHeight="1" x14ac:dyDescent="0.3">
      <c r="A3" s="255" t="s">
        <v>463</v>
      </c>
      <c r="B3" s="253">
        <f>'1'!A3</f>
        <v>45904</v>
      </c>
      <c r="C3" s="254"/>
      <c r="D3" s="253">
        <f>B3+7</f>
        <v>45911</v>
      </c>
      <c r="E3" s="254"/>
      <c r="F3" s="253">
        <f t="shared" ref="F3" si="0">D3+7</f>
        <v>45918</v>
      </c>
      <c r="G3" s="254"/>
      <c r="H3" s="253">
        <f t="shared" ref="H3" si="1">F3+7</f>
        <v>45925</v>
      </c>
      <c r="I3" s="254"/>
      <c r="J3" s="253">
        <f t="shared" ref="J3" si="2">H3+7</f>
        <v>45932</v>
      </c>
      <c r="K3" s="254"/>
      <c r="L3" s="253">
        <f t="shared" ref="L3" si="3">J3+7</f>
        <v>45939</v>
      </c>
      <c r="M3" s="254"/>
      <c r="N3" s="253">
        <f t="shared" ref="N3" si="4">L3+7</f>
        <v>45946</v>
      </c>
      <c r="O3" s="254"/>
      <c r="P3" s="253">
        <f t="shared" ref="P3" si="5">N3+7</f>
        <v>45953</v>
      </c>
      <c r="Q3" s="254"/>
      <c r="R3" s="253">
        <f t="shared" ref="R3" si="6">P3+7</f>
        <v>45960</v>
      </c>
      <c r="S3" s="254"/>
      <c r="T3" s="253">
        <f t="shared" ref="T3" si="7">R3+7</f>
        <v>45967</v>
      </c>
      <c r="U3" s="254"/>
      <c r="V3" s="253">
        <f t="shared" ref="V3" si="8">T3+7</f>
        <v>45974</v>
      </c>
      <c r="W3" s="254"/>
      <c r="X3" s="253">
        <f t="shared" ref="X3" si="9">V3+7</f>
        <v>45981</v>
      </c>
      <c r="Y3" s="254"/>
      <c r="Z3" s="253">
        <f t="shared" ref="Z3" si="10">X3+7</f>
        <v>45988</v>
      </c>
      <c r="AA3" s="254"/>
      <c r="AB3" s="253">
        <f t="shared" ref="AB3" si="11">Z3+7</f>
        <v>45995</v>
      </c>
      <c r="AC3" s="254"/>
      <c r="AD3" s="253">
        <f t="shared" ref="AD3" si="12">AB3+7</f>
        <v>46002</v>
      </c>
      <c r="AE3" s="254"/>
      <c r="AF3" s="253">
        <f t="shared" ref="AF3" si="13">AD3+7</f>
        <v>46009</v>
      </c>
      <c r="AG3" s="254"/>
      <c r="AH3" s="253">
        <f t="shared" ref="AH3" si="14">AF3+7</f>
        <v>46016</v>
      </c>
      <c r="AI3" s="254"/>
      <c r="AJ3" s="253">
        <f t="shared" ref="AJ3" si="15">AH3+7</f>
        <v>46023</v>
      </c>
      <c r="AK3" s="254"/>
      <c r="AL3" s="253">
        <f t="shared" ref="AL3" si="16">AJ3+7</f>
        <v>46030</v>
      </c>
      <c r="AM3" s="254"/>
      <c r="AN3" s="253">
        <f t="shared" ref="AN3" si="17">AL3+7</f>
        <v>46037</v>
      </c>
      <c r="AO3" s="254"/>
      <c r="AP3" s="253">
        <f t="shared" ref="AP3" si="18">AN3+7</f>
        <v>46044</v>
      </c>
      <c r="AQ3" s="254"/>
      <c r="AR3" s="253">
        <f t="shared" ref="AR3" si="19">AP3+7</f>
        <v>46051</v>
      </c>
      <c r="AS3" s="254"/>
      <c r="AT3" s="253">
        <f t="shared" ref="AT3" si="20">AR3+7</f>
        <v>46058</v>
      </c>
      <c r="AU3" s="254"/>
      <c r="AV3" s="253">
        <f t="shared" ref="AV3" si="21">AT3+7</f>
        <v>46065</v>
      </c>
      <c r="AW3" s="254"/>
      <c r="AX3" s="253">
        <f t="shared" ref="AX3" si="22">AV3+7</f>
        <v>46072</v>
      </c>
      <c r="AY3" s="254"/>
    </row>
    <row r="4" spans="1:51" ht="18" customHeight="1" x14ac:dyDescent="0.25">
      <c r="A4" s="256"/>
      <c r="B4" s="1" t="s">
        <v>464</v>
      </c>
      <c r="C4" s="1" t="s">
        <v>465</v>
      </c>
      <c r="D4" s="1" t="s">
        <v>464</v>
      </c>
      <c r="E4" s="1" t="s">
        <v>465</v>
      </c>
      <c r="F4" s="1" t="s">
        <v>464</v>
      </c>
      <c r="G4" s="1" t="s">
        <v>465</v>
      </c>
      <c r="H4" s="1" t="s">
        <v>464</v>
      </c>
      <c r="I4" s="1" t="s">
        <v>465</v>
      </c>
      <c r="J4" s="1" t="s">
        <v>464</v>
      </c>
      <c r="K4" s="1" t="s">
        <v>465</v>
      </c>
      <c r="L4" s="1" t="s">
        <v>464</v>
      </c>
      <c r="M4" s="1" t="s">
        <v>465</v>
      </c>
      <c r="N4" s="1" t="s">
        <v>464</v>
      </c>
      <c r="O4" s="1" t="s">
        <v>465</v>
      </c>
      <c r="P4" s="1" t="s">
        <v>464</v>
      </c>
      <c r="Q4" s="1" t="s">
        <v>465</v>
      </c>
      <c r="R4" s="1" t="s">
        <v>464</v>
      </c>
      <c r="S4" s="1" t="s">
        <v>465</v>
      </c>
      <c r="T4" s="1" t="s">
        <v>464</v>
      </c>
      <c r="U4" s="1" t="s">
        <v>465</v>
      </c>
      <c r="V4" s="1" t="s">
        <v>464</v>
      </c>
      <c r="W4" s="1" t="s">
        <v>465</v>
      </c>
      <c r="X4" s="1" t="s">
        <v>464</v>
      </c>
      <c r="Y4" s="1" t="s">
        <v>465</v>
      </c>
      <c r="Z4" s="1" t="s">
        <v>464</v>
      </c>
      <c r="AA4" s="1" t="s">
        <v>465</v>
      </c>
      <c r="AB4" s="1" t="s">
        <v>464</v>
      </c>
      <c r="AC4" s="1" t="s">
        <v>465</v>
      </c>
      <c r="AD4" s="1" t="s">
        <v>464</v>
      </c>
      <c r="AE4" s="1" t="s">
        <v>465</v>
      </c>
      <c r="AF4" s="1" t="s">
        <v>464</v>
      </c>
      <c r="AG4" s="1" t="s">
        <v>465</v>
      </c>
      <c r="AH4" s="1" t="s">
        <v>464</v>
      </c>
      <c r="AI4" s="1" t="s">
        <v>465</v>
      </c>
      <c r="AJ4" s="1" t="s">
        <v>464</v>
      </c>
      <c r="AK4" s="1" t="s">
        <v>465</v>
      </c>
      <c r="AL4" s="1" t="s">
        <v>464</v>
      </c>
      <c r="AM4" s="1" t="s">
        <v>465</v>
      </c>
      <c r="AN4" s="1" t="s">
        <v>464</v>
      </c>
      <c r="AO4" s="1" t="s">
        <v>465</v>
      </c>
      <c r="AP4" s="1" t="s">
        <v>464</v>
      </c>
      <c r="AQ4" s="1" t="s">
        <v>465</v>
      </c>
      <c r="AR4" s="1" t="s">
        <v>464</v>
      </c>
      <c r="AS4" s="1" t="s">
        <v>465</v>
      </c>
      <c r="AT4" s="1" t="s">
        <v>464</v>
      </c>
      <c r="AU4" s="1" t="s">
        <v>465</v>
      </c>
      <c r="AV4" s="1" t="s">
        <v>464</v>
      </c>
      <c r="AW4" s="1" t="s">
        <v>465</v>
      </c>
      <c r="AX4" s="1" t="s">
        <v>464</v>
      </c>
      <c r="AY4" s="1" t="s">
        <v>465</v>
      </c>
    </row>
    <row r="5" spans="1:51" ht="20.149999999999999" customHeight="1" x14ac:dyDescent="0.25">
      <c r="A5" s="78" t="str">
        <f>Data!B2</f>
        <v>Burnham RBL</v>
      </c>
      <c r="B5" s="47" t="s">
        <v>158</v>
      </c>
      <c r="C5" s="47" t="s">
        <v>158</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01"/>
      <c r="AG5" s="101"/>
      <c r="AH5" s="101"/>
      <c r="AI5" s="101"/>
      <c r="AJ5" s="101"/>
      <c r="AK5" s="101"/>
      <c r="AL5" s="101"/>
      <c r="AM5" s="101"/>
      <c r="AN5" s="47"/>
      <c r="AO5" s="47"/>
      <c r="AP5" s="47"/>
      <c r="AQ5" s="47"/>
      <c r="AR5" s="101"/>
      <c r="AS5" s="101"/>
      <c r="AT5" s="101"/>
      <c r="AU5" s="101"/>
      <c r="AV5" s="47"/>
      <c r="AW5" s="47"/>
      <c r="AX5" s="47"/>
      <c r="AY5" s="47"/>
    </row>
    <row r="6" spans="1:51" ht="20.149999999999999" customHeight="1" x14ac:dyDescent="0.25">
      <c r="A6" s="78" t="str">
        <f>Data!B3</f>
        <v>Chalvey Dukes</v>
      </c>
      <c r="B6" s="47" t="s">
        <v>158</v>
      </c>
      <c r="C6" s="47" t="s">
        <v>158</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101"/>
      <c r="AG6" s="101"/>
      <c r="AH6" s="101"/>
      <c r="AI6" s="101"/>
      <c r="AJ6" s="101"/>
      <c r="AK6" s="101"/>
      <c r="AL6" s="101"/>
      <c r="AM6" s="101"/>
      <c r="AN6" s="47"/>
      <c r="AO6" s="47"/>
      <c r="AP6" s="47"/>
      <c r="AQ6" s="47"/>
      <c r="AR6" s="101"/>
      <c r="AS6" s="101"/>
      <c r="AT6" s="101"/>
      <c r="AU6" s="101"/>
      <c r="AV6" s="47"/>
      <c r="AW6" s="47"/>
      <c r="AX6" s="47"/>
      <c r="AY6" s="47"/>
    </row>
    <row r="7" spans="1:51" ht="20.149999999999999" customHeight="1" x14ac:dyDescent="0.25">
      <c r="A7" s="78" t="str">
        <f>Data!B4</f>
        <v>NWCA Nomads</v>
      </c>
      <c r="B7" s="47" t="s">
        <v>158</v>
      </c>
      <c r="C7" s="47" t="s">
        <v>158</v>
      </c>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101"/>
      <c r="AG7" s="101"/>
      <c r="AH7" s="101"/>
      <c r="AI7" s="101"/>
      <c r="AJ7" s="101"/>
      <c r="AK7" s="101"/>
      <c r="AL7" s="101"/>
      <c r="AM7" s="101"/>
      <c r="AN7" s="47"/>
      <c r="AO7" s="47"/>
      <c r="AP7" s="47"/>
      <c r="AQ7" s="47"/>
      <c r="AR7" s="101"/>
      <c r="AS7" s="101"/>
      <c r="AT7" s="101"/>
      <c r="AU7" s="101"/>
      <c r="AV7" s="47"/>
      <c r="AW7" s="47"/>
      <c r="AX7" s="47"/>
      <c r="AY7" s="47"/>
    </row>
    <row r="8" spans="1:51" ht="20.149999999999999" customHeight="1" x14ac:dyDescent="0.25">
      <c r="A8" s="78" t="str">
        <f>Data!B5</f>
        <v>Stoke Poges Darts</v>
      </c>
      <c r="B8" s="47" t="s">
        <v>158</v>
      </c>
      <c r="C8" s="47" t="s">
        <v>158</v>
      </c>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101"/>
      <c r="AG8" s="101"/>
      <c r="AH8" s="101"/>
      <c r="AI8" s="101"/>
      <c r="AJ8" s="101"/>
      <c r="AK8" s="101"/>
      <c r="AL8" s="101"/>
      <c r="AM8" s="101"/>
      <c r="AN8" s="47"/>
      <c r="AO8" s="47"/>
      <c r="AP8" s="47"/>
      <c r="AQ8" s="47"/>
      <c r="AR8" s="101"/>
      <c r="AS8" s="101"/>
      <c r="AT8" s="101"/>
      <c r="AU8" s="101"/>
      <c r="AV8" s="47"/>
      <c r="AW8" s="47"/>
      <c r="AX8" s="47"/>
      <c r="AY8" s="47"/>
    </row>
    <row r="9" spans="1:51" ht="20.149999999999999" customHeight="1" x14ac:dyDescent="0.25">
      <c r="A9" s="78" t="str">
        <f>Data!B6</f>
        <v>Shamrocks A</v>
      </c>
      <c r="B9" s="47" t="s">
        <v>158</v>
      </c>
      <c r="C9" s="47" t="s">
        <v>158</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101"/>
      <c r="AG9" s="102"/>
      <c r="AH9" s="101"/>
      <c r="AI9" s="102"/>
      <c r="AJ9" s="101"/>
      <c r="AK9" s="102"/>
      <c r="AL9" s="101"/>
      <c r="AM9" s="102"/>
      <c r="AN9" s="47"/>
      <c r="AO9" s="47"/>
      <c r="AP9" s="47"/>
      <c r="AQ9" s="47"/>
      <c r="AR9" s="101"/>
      <c r="AS9" s="102"/>
      <c r="AT9" s="101"/>
      <c r="AU9" s="102"/>
      <c r="AV9" s="47"/>
      <c r="AW9" s="47"/>
      <c r="AX9" s="47"/>
      <c r="AY9" s="47"/>
    </row>
    <row r="10" spans="1:51" ht="20.149999999999999" customHeight="1" x14ac:dyDescent="0.25">
      <c r="A10" s="78" t="str">
        <f>Data!B7</f>
        <v>Old Windsor WMC</v>
      </c>
      <c r="B10" s="47" t="s">
        <v>158</v>
      </c>
      <c r="C10" s="47" t="s">
        <v>158</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101"/>
      <c r="AG10" s="101"/>
      <c r="AH10" s="101"/>
      <c r="AI10" s="101"/>
      <c r="AJ10" s="101"/>
      <c r="AK10" s="101"/>
      <c r="AL10" s="101"/>
      <c r="AM10" s="101"/>
      <c r="AN10" s="47"/>
      <c r="AO10" s="47"/>
      <c r="AP10" s="47"/>
      <c r="AQ10" s="47"/>
      <c r="AR10" s="101"/>
      <c r="AS10" s="101"/>
      <c r="AT10" s="101"/>
      <c r="AU10" s="101"/>
      <c r="AV10" s="47"/>
      <c r="AW10" s="47"/>
      <c r="AX10" s="47"/>
      <c r="AY10" s="47"/>
    </row>
    <row r="11" spans="1:51" ht="20.149999999999999" customHeight="1" x14ac:dyDescent="0.25">
      <c r="A11" s="78" t="str">
        <f>Data!B8</f>
        <v>Stoke Poges VC</v>
      </c>
      <c r="B11" s="47" t="s">
        <v>158</v>
      </c>
      <c r="C11" s="47" t="s">
        <v>158</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101"/>
      <c r="AG11" s="101"/>
      <c r="AH11" s="101"/>
      <c r="AI11" s="101"/>
      <c r="AJ11" s="101"/>
      <c r="AK11" s="101"/>
      <c r="AL11" s="101"/>
      <c r="AM11" s="101"/>
      <c r="AN11" s="47"/>
      <c r="AO11" s="47"/>
      <c r="AP11" s="47"/>
      <c r="AQ11" s="47"/>
      <c r="AR11" s="101"/>
      <c r="AS11" s="101"/>
      <c r="AT11" s="101"/>
      <c r="AU11" s="101"/>
      <c r="AV11" s="47"/>
      <c r="AW11" s="47"/>
      <c r="AX11" s="47"/>
      <c r="AY11" s="47"/>
    </row>
    <row r="12" spans="1:51" ht="20.149999999999999" customHeight="1" x14ac:dyDescent="0.25">
      <c r="A12" s="78" t="str">
        <f>Data!B9</f>
        <v>The Royal Arrows</v>
      </c>
      <c r="B12" s="47" t="s">
        <v>158</v>
      </c>
      <c r="C12" s="47" t="s">
        <v>158</v>
      </c>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01"/>
      <c r="AG12" s="101"/>
      <c r="AH12" s="101"/>
      <c r="AI12" s="101"/>
      <c r="AJ12" s="101"/>
      <c r="AK12" s="101"/>
      <c r="AL12" s="101"/>
      <c r="AM12" s="101"/>
      <c r="AN12" s="47"/>
      <c r="AO12" s="47"/>
      <c r="AP12" s="47"/>
      <c r="AQ12" s="47"/>
      <c r="AR12" s="101"/>
      <c r="AS12" s="101"/>
      <c r="AT12" s="101"/>
      <c r="AU12" s="101"/>
      <c r="AV12" s="47"/>
      <c r="AW12" s="47"/>
      <c r="AX12" s="47"/>
      <c r="AY12" s="47"/>
    </row>
    <row r="13" spans="1:51" ht="20.149999999999999" customHeight="1" x14ac:dyDescent="0.25">
      <c r="A13" s="78" t="str">
        <f>Data!B11</f>
        <v>Burnham Nomads</v>
      </c>
      <c r="B13" s="47" t="s">
        <v>158</v>
      </c>
      <c r="C13" s="47" t="s">
        <v>158</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101"/>
      <c r="AG13" s="101"/>
      <c r="AH13" s="101"/>
      <c r="AI13" s="101"/>
      <c r="AJ13" s="101"/>
      <c r="AK13" s="101"/>
      <c r="AL13" s="101"/>
      <c r="AM13" s="101"/>
      <c r="AN13" s="47"/>
      <c r="AO13" s="47"/>
      <c r="AP13" s="47"/>
      <c r="AQ13" s="47"/>
      <c r="AR13" s="101"/>
      <c r="AS13" s="101"/>
      <c r="AT13" s="101"/>
      <c r="AU13" s="101"/>
      <c r="AV13" s="47"/>
      <c r="AW13" s="47"/>
      <c r="AX13" s="47"/>
      <c r="AY13" s="47"/>
    </row>
    <row r="14" spans="1:51" ht="20.149999999999999" customHeight="1" x14ac:dyDescent="0.25">
      <c r="A14" s="78" t="str">
        <f>Data!B12</f>
        <v>Shamrocks B</v>
      </c>
      <c r="B14" s="47" t="s">
        <v>158</v>
      </c>
      <c r="C14" s="47" t="s">
        <v>158</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101"/>
      <c r="AG14" s="101"/>
      <c r="AH14" s="101"/>
      <c r="AI14" s="101"/>
      <c r="AJ14" s="101"/>
      <c r="AK14" s="101"/>
      <c r="AL14" s="101"/>
      <c r="AM14" s="101"/>
      <c r="AN14" s="47"/>
      <c r="AO14" s="47"/>
      <c r="AP14" s="47"/>
      <c r="AQ14" s="47"/>
      <c r="AR14" s="101"/>
      <c r="AS14" s="101"/>
      <c r="AT14" s="101"/>
      <c r="AU14" s="101"/>
      <c r="AV14" s="47"/>
      <c r="AW14" s="47"/>
      <c r="AX14" s="47"/>
      <c r="AY14" s="47"/>
    </row>
    <row r="15" spans="1:51" ht="20.149999999999999" customHeight="1" x14ac:dyDescent="0.25">
      <c r="A15" s="78" t="str">
        <f>Data!B13</f>
        <v>Iver RBL</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101"/>
      <c r="AG15" s="101"/>
      <c r="AH15" s="101"/>
      <c r="AI15" s="101"/>
      <c r="AJ15" s="101"/>
      <c r="AK15" s="101"/>
      <c r="AL15" s="101"/>
      <c r="AM15" s="101"/>
      <c r="AN15" s="47"/>
      <c r="AO15" s="47"/>
      <c r="AP15" s="47"/>
      <c r="AQ15" s="47"/>
      <c r="AR15" s="101"/>
      <c r="AS15" s="101"/>
      <c r="AT15" s="101"/>
      <c r="AU15" s="101"/>
      <c r="AV15" s="47"/>
      <c r="AW15" s="47"/>
      <c r="AX15" s="47"/>
      <c r="AY15" s="47"/>
    </row>
    <row r="16" spans="1:51" ht="20.149999999999999" customHeight="1" x14ac:dyDescent="0.25">
      <c r="A16" s="78" t="str">
        <f>Data!B14</f>
        <v>No Game</v>
      </c>
      <c r="B16" s="47" t="s">
        <v>466</v>
      </c>
      <c r="C16" s="47" t="s">
        <v>466</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101"/>
      <c r="AG16" s="101"/>
      <c r="AH16" s="101"/>
      <c r="AI16" s="101"/>
      <c r="AJ16" s="101"/>
      <c r="AK16" s="101"/>
      <c r="AL16" s="101"/>
      <c r="AM16" s="101"/>
      <c r="AN16" s="47"/>
      <c r="AO16" s="47"/>
      <c r="AP16" s="47"/>
      <c r="AQ16" s="47"/>
      <c r="AR16" s="101"/>
      <c r="AS16" s="101"/>
      <c r="AT16" s="101"/>
      <c r="AU16" s="101"/>
      <c r="AV16" s="47"/>
      <c r="AW16" s="47"/>
      <c r="AX16" s="47"/>
      <c r="AY16" s="47"/>
    </row>
    <row r="17" spans="1:51" ht="20.149999999999999" customHeight="1" x14ac:dyDescent="0.25">
      <c r="A17" s="78" t="str">
        <f>Data!B15</f>
        <v>The Acre</v>
      </c>
      <c r="B17" s="47" t="s">
        <v>466</v>
      </c>
      <c r="C17" s="47" t="s">
        <v>466</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101"/>
      <c r="AG17" s="102"/>
      <c r="AH17" s="101"/>
      <c r="AI17" s="102"/>
      <c r="AJ17" s="101"/>
      <c r="AK17" s="102"/>
      <c r="AL17" s="101"/>
      <c r="AM17" s="102"/>
      <c r="AN17" s="47"/>
      <c r="AO17" s="47"/>
      <c r="AP17" s="47"/>
      <c r="AQ17" s="47"/>
      <c r="AR17" s="101"/>
      <c r="AS17" s="102"/>
      <c r="AT17" s="101"/>
      <c r="AU17" s="102"/>
      <c r="AV17" s="47"/>
      <c r="AW17" s="47"/>
      <c r="AX17" s="47"/>
      <c r="AY17" s="47"/>
    </row>
    <row r="18" spans="1:51" ht="20.149999999999999" customHeight="1" x14ac:dyDescent="0.25">
      <c r="A18" s="78" t="str">
        <f>Data!B16</f>
        <v>NWCA Darts</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101"/>
      <c r="AG18" s="102"/>
      <c r="AH18" s="101"/>
      <c r="AI18" s="102"/>
      <c r="AJ18" s="101"/>
      <c r="AK18" s="102"/>
      <c r="AL18" s="101"/>
      <c r="AM18" s="102"/>
      <c r="AN18" s="47"/>
      <c r="AO18" s="47"/>
      <c r="AP18" s="47"/>
      <c r="AQ18" s="47"/>
      <c r="AR18" s="101"/>
      <c r="AS18" s="102"/>
      <c r="AT18" s="101"/>
      <c r="AU18" s="102"/>
      <c r="AV18" s="47"/>
      <c r="AW18" s="47"/>
      <c r="AX18" s="47"/>
      <c r="AY18" s="47"/>
    </row>
    <row r="19" spans="1:51" ht="20.149999999999999" customHeight="1" x14ac:dyDescent="0.25">
      <c r="A19" s="78" t="str">
        <f>Data!B17</f>
        <v>The Victoria</v>
      </c>
      <c r="B19" s="47" t="s">
        <v>158</v>
      </c>
      <c r="C19" s="47" t="s">
        <v>158</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101"/>
      <c r="AG19" s="102"/>
      <c r="AH19" s="101"/>
      <c r="AI19" s="102"/>
      <c r="AJ19" s="101"/>
      <c r="AK19" s="102"/>
      <c r="AL19" s="101"/>
      <c r="AM19" s="102"/>
      <c r="AN19" s="47"/>
      <c r="AO19" s="47"/>
      <c r="AP19" s="47"/>
      <c r="AQ19" s="47"/>
      <c r="AR19" s="101"/>
      <c r="AS19" s="102"/>
      <c r="AT19" s="101"/>
      <c r="AU19" s="102"/>
      <c r="AV19" s="47"/>
      <c r="AW19" s="47"/>
      <c r="AX19" s="47"/>
      <c r="AY19" s="47"/>
    </row>
    <row r="20" spans="1:51" ht="20.149999999999999" customHeight="1" x14ac:dyDescent="0.25">
      <c r="A20" s="78" t="str">
        <f>Data!B18</f>
        <v>The Holly Tree</v>
      </c>
      <c r="B20" s="47" t="s">
        <v>158</v>
      </c>
      <c r="C20" s="47" t="s">
        <v>158</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101"/>
      <c r="AG20" s="102"/>
      <c r="AH20" s="101"/>
      <c r="AI20" s="102"/>
      <c r="AJ20" s="101"/>
      <c r="AK20" s="102"/>
      <c r="AL20" s="101"/>
      <c r="AM20" s="102"/>
      <c r="AN20" s="47"/>
      <c r="AO20" s="47"/>
      <c r="AP20" s="47"/>
      <c r="AQ20" s="47"/>
      <c r="AR20" s="101"/>
      <c r="AS20" s="102"/>
      <c r="AT20" s="101"/>
      <c r="AU20" s="102"/>
      <c r="AV20" s="47"/>
      <c r="AW20" s="47"/>
      <c r="AX20" s="47"/>
      <c r="AY20" s="47"/>
    </row>
  </sheetData>
  <sortState xmlns:xlrd2="http://schemas.microsoft.com/office/spreadsheetml/2017/richdata2" ref="A12:A18">
    <sortCondition ref="A12:A18"/>
  </sortState>
  <mergeCells count="27">
    <mergeCell ref="A1:AY1"/>
    <mergeCell ref="AB3:AC3"/>
    <mergeCell ref="X3:Y3"/>
    <mergeCell ref="A3:A4"/>
    <mergeCell ref="N3:O3"/>
    <mergeCell ref="P3:Q3"/>
    <mergeCell ref="R3:S3"/>
    <mergeCell ref="T3:U3"/>
    <mergeCell ref="V3:W3"/>
    <mergeCell ref="B3:C3"/>
    <mergeCell ref="D3:E3"/>
    <mergeCell ref="F3:G3"/>
    <mergeCell ref="H3:I3"/>
    <mergeCell ref="J3:K3"/>
    <mergeCell ref="L3:M3"/>
    <mergeCell ref="AX3:AY3"/>
    <mergeCell ref="Z3:AA3"/>
    <mergeCell ref="AP3:AQ3"/>
    <mergeCell ref="AR3:AS3"/>
    <mergeCell ref="AT3:AU3"/>
    <mergeCell ref="AV3:AW3"/>
    <mergeCell ref="AD3:AE3"/>
    <mergeCell ref="AL3:AM3"/>
    <mergeCell ref="AN3:AO3"/>
    <mergeCell ref="AF3:AG3"/>
    <mergeCell ref="AH3:AI3"/>
    <mergeCell ref="AJ3:AK3"/>
  </mergeCells>
  <phoneticPr fontId="0" type="noConversion"/>
  <conditionalFormatting sqref="B5:AY20">
    <cfRule type="cellIs" dxfId="11" priority="1" operator="equal">
      <formula>"Y"</formula>
    </cfRule>
    <cfRule type="cellIs" dxfId="10" priority="2" operator="equal">
      <formula>"N"</formula>
    </cfRule>
    <cfRule type="cellIs" dxfId="9" priority="3" operator="equal">
      <formula>"N/A"</formula>
    </cfRule>
  </conditionalFormatting>
  <printOptions horizontalCentered="1"/>
  <pageMargins left="0" right="0" top="0.78740157480314965" bottom="0.78740157480314965" header="0" footer="0"/>
  <pageSetup paperSize="9" scale="5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CX27"/>
  <sheetViews>
    <sheetView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2.5" x14ac:dyDescent="0.25"/>
  <cols>
    <col min="1" max="1" width="35.54296875" customWidth="1"/>
    <col min="2" max="2" width="10.54296875" style="14" customWidth="1"/>
    <col min="3" max="5" width="3.54296875" style="5" customWidth="1"/>
    <col min="6" max="102" width="3.54296875" customWidth="1"/>
  </cols>
  <sheetData>
    <row r="1" spans="1:102" ht="33" customHeight="1" x14ac:dyDescent="0.25">
      <c r="A1" s="229"/>
      <c r="B1" s="229"/>
      <c r="C1" s="229"/>
      <c r="D1" s="229"/>
      <c r="E1" s="229"/>
      <c r="F1" s="229"/>
    </row>
    <row r="2" spans="1:102" ht="20.149999999999999" customHeight="1" x14ac:dyDescent="0.25">
      <c r="A2" s="245" t="s">
        <v>467</v>
      </c>
      <c r="B2" s="245"/>
      <c r="C2" s="245"/>
      <c r="D2" s="245"/>
      <c r="E2" s="245"/>
      <c r="F2" s="245"/>
    </row>
    <row r="3" spans="1:102" ht="20.149999999999999" customHeight="1" x14ac:dyDescent="0.3">
      <c r="A3" s="4"/>
      <c r="B3" s="4"/>
      <c r="C3" s="4"/>
      <c r="D3" s="4"/>
      <c r="E3" s="4"/>
      <c r="F3" s="4"/>
    </row>
    <row r="4" spans="1:102" ht="20.149999999999999" customHeight="1" x14ac:dyDescent="0.25">
      <c r="A4" s="257" t="s">
        <v>468</v>
      </c>
      <c r="B4" s="257"/>
      <c r="C4" s="257"/>
      <c r="D4" s="257"/>
      <c r="E4" s="257"/>
      <c r="F4" s="257"/>
    </row>
    <row r="5" spans="1:102" ht="20.149999999999999" customHeight="1" x14ac:dyDescent="0.25">
      <c r="A5" s="257" t="s">
        <v>469</v>
      </c>
      <c r="B5" s="257"/>
      <c r="C5" s="257"/>
      <c r="D5" s="257"/>
      <c r="E5" s="257"/>
      <c r="F5" s="257"/>
    </row>
    <row r="6" spans="1:102" ht="20.149999999999999" customHeight="1" x14ac:dyDescent="0.25">
      <c r="A6" s="257" t="s">
        <v>470</v>
      </c>
      <c r="B6" s="257"/>
      <c r="C6" s="257"/>
      <c r="D6" s="257"/>
      <c r="E6" s="257"/>
      <c r="F6" s="257"/>
    </row>
    <row r="7" spans="1:102" ht="20.149999999999999" customHeight="1" x14ac:dyDescent="0.25">
      <c r="A7" s="257" t="s">
        <v>471</v>
      </c>
      <c r="B7" s="257"/>
      <c r="C7" s="257"/>
      <c r="D7" s="257"/>
      <c r="E7" s="257"/>
      <c r="F7" s="257"/>
    </row>
    <row r="8" spans="1:102" ht="20.149999999999999" customHeight="1" x14ac:dyDescent="0.25">
      <c r="A8" s="45"/>
      <c r="B8" s="69"/>
      <c r="C8" s="48"/>
      <c r="D8" s="48"/>
      <c r="E8" s="48"/>
      <c r="F8" s="45"/>
    </row>
    <row r="9" spans="1:102" ht="20.149999999999999" customHeight="1" x14ac:dyDescent="0.25">
      <c r="A9" s="45"/>
      <c r="B9" s="173" t="s">
        <v>96</v>
      </c>
      <c r="C9" s="258">
        <f>'1'!A3</f>
        <v>45904</v>
      </c>
      <c r="D9" s="236"/>
      <c r="E9" s="236"/>
      <c r="F9" s="236"/>
      <c r="G9" s="258">
        <f>C9+7</f>
        <v>45911</v>
      </c>
      <c r="H9" s="258"/>
      <c r="I9" s="258"/>
      <c r="J9" s="258"/>
      <c r="K9" s="258">
        <f>G9+7</f>
        <v>45918</v>
      </c>
      <c r="L9" s="258"/>
      <c r="M9" s="258"/>
      <c r="N9" s="258"/>
      <c r="O9" s="258">
        <f>K9+7</f>
        <v>45925</v>
      </c>
      <c r="P9" s="258"/>
      <c r="Q9" s="258"/>
      <c r="R9" s="258"/>
      <c r="S9" s="258">
        <f t="shared" ref="S9" si="0">O9+7</f>
        <v>45932</v>
      </c>
      <c r="T9" s="258"/>
      <c r="U9" s="258"/>
      <c r="V9" s="258"/>
      <c r="W9" s="258">
        <f t="shared" ref="W9" si="1">S9+7</f>
        <v>45939</v>
      </c>
      <c r="X9" s="258"/>
      <c r="Y9" s="258"/>
      <c r="Z9" s="258"/>
      <c r="AA9" s="258">
        <f t="shared" ref="AA9" si="2">W9+7</f>
        <v>45946</v>
      </c>
      <c r="AB9" s="258"/>
      <c r="AC9" s="258"/>
      <c r="AD9" s="258"/>
      <c r="AE9" s="258">
        <f t="shared" ref="AE9" si="3">AA9+7</f>
        <v>45953</v>
      </c>
      <c r="AF9" s="258"/>
      <c r="AG9" s="258"/>
      <c r="AH9" s="258"/>
      <c r="AI9" s="258">
        <f t="shared" ref="AI9" si="4">AE9+7</f>
        <v>45960</v>
      </c>
      <c r="AJ9" s="258"/>
      <c r="AK9" s="258"/>
      <c r="AL9" s="258"/>
      <c r="AM9" s="258">
        <f t="shared" ref="AM9" si="5">AI9+7</f>
        <v>45967</v>
      </c>
      <c r="AN9" s="258"/>
      <c r="AO9" s="258"/>
      <c r="AP9" s="258"/>
      <c r="AQ9" s="258">
        <f t="shared" ref="AQ9" si="6">AM9+7</f>
        <v>45974</v>
      </c>
      <c r="AR9" s="258"/>
      <c r="AS9" s="258"/>
      <c r="AT9" s="258"/>
      <c r="AU9" s="258">
        <f t="shared" ref="AU9" si="7">AQ9+7</f>
        <v>45981</v>
      </c>
      <c r="AV9" s="258"/>
      <c r="AW9" s="258"/>
      <c r="AX9" s="258"/>
      <c r="AY9" s="258">
        <f t="shared" ref="AY9" si="8">AU9+7</f>
        <v>45988</v>
      </c>
      <c r="AZ9" s="258"/>
      <c r="BA9" s="258"/>
      <c r="BB9" s="258"/>
      <c r="BC9" s="258">
        <f t="shared" ref="BC9" si="9">AY9+7</f>
        <v>45995</v>
      </c>
      <c r="BD9" s="258"/>
      <c r="BE9" s="258"/>
      <c r="BF9" s="258"/>
      <c r="BG9" s="258">
        <f t="shared" ref="BG9" si="10">BC9+7</f>
        <v>46002</v>
      </c>
      <c r="BH9" s="258"/>
      <c r="BI9" s="258"/>
      <c r="BJ9" s="258"/>
      <c r="BK9" s="258">
        <f t="shared" ref="BK9" si="11">BG9+7</f>
        <v>46009</v>
      </c>
      <c r="BL9" s="258"/>
      <c r="BM9" s="258"/>
      <c r="BN9" s="258"/>
      <c r="BO9" s="258">
        <f t="shared" ref="BO9" si="12">BK9+7</f>
        <v>46016</v>
      </c>
      <c r="BP9" s="258"/>
      <c r="BQ9" s="258"/>
      <c r="BR9" s="258"/>
      <c r="BS9" s="258">
        <f t="shared" ref="BS9" si="13">BO9+7</f>
        <v>46023</v>
      </c>
      <c r="BT9" s="258"/>
      <c r="BU9" s="258"/>
      <c r="BV9" s="258"/>
      <c r="BW9" s="258">
        <f t="shared" ref="BW9" si="14">BS9+7</f>
        <v>46030</v>
      </c>
      <c r="BX9" s="258"/>
      <c r="BY9" s="258"/>
      <c r="BZ9" s="258"/>
      <c r="CA9" s="258">
        <f t="shared" ref="CA9" si="15">BW9+7</f>
        <v>46037</v>
      </c>
      <c r="CB9" s="258"/>
      <c r="CC9" s="258"/>
      <c r="CD9" s="258"/>
      <c r="CE9" s="258">
        <f t="shared" ref="CE9" si="16">CA9+7</f>
        <v>46044</v>
      </c>
      <c r="CF9" s="258"/>
      <c r="CG9" s="258"/>
      <c r="CH9" s="258"/>
      <c r="CI9" s="258">
        <f t="shared" ref="CI9" si="17">CE9+7</f>
        <v>46051</v>
      </c>
      <c r="CJ9" s="258"/>
      <c r="CK9" s="258"/>
      <c r="CL9" s="258"/>
      <c r="CM9" s="258">
        <f t="shared" ref="CM9" si="18">CI9+7</f>
        <v>46058</v>
      </c>
      <c r="CN9" s="258"/>
      <c r="CO9" s="258"/>
      <c r="CP9" s="258"/>
      <c r="CQ9" s="258">
        <f t="shared" ref="CQ9" si="19">CM9+7</f>
        <v>46065</v>
      </c>
      <c r="CR9" s="258"/>
      <c r="CS9" s="258"/>
      <c r="CT9" s="258"/>
      <c r="CU9" s="258">
        <f t="shared" ref="CU9" si="20">CQ9+7</f>
        <v>46072</v>
      </c>
      <c r="CV9" s="258"/>
      <c r="CW9" s="258"/>
      <c r="CX9" s="258"/>
    </row>
    <row r="10" spans="1:102" ht="20.149999999999999" customHeight="1" x14ac:dyDescent="0.25">
      <c r="A10" s="172"/>
      <c r="B10" s="44" t="s">
        <v>36</v>
      </c>
      <c r="C10" s="1" t="s">
        <v>44</v>
      </c>
      <c r="D10" s="1" t="s">
        <v>472</v>
      </c>
      <c r="E10" s="1" t="s">
        <v>473</v>
      </c>
      <c r="F10" s="1" t="s">
        <v>41</v>
      </c>
      <c r="G10" s="1" t="s">
        <v>44</v>
      </c>
      <c r="H10" s="1" t="s">
        <v>472</v>
      </c>
      <c r="I10" s="1" t="s">
        <v>473</v>
      </c>
      <c r="J10" s="1" t="s">
        <v>41</v>
      </c>
      <c r="K10" s="1" t="s">
        <v>44</v>
      </c>
      <c r="L10" s="1" t="s">
        <v>472</v>
      </c>
      <c r="M10" s="1" t="s">
        <v>473</v>
      </c>
      <c r="N10" s="1" t="s">
        <v>41</v>
      </c>
      <c r="O10" s="1" t="s">
        <v>44</v>
      </c>
      <c r="P10" s="1" t="s">
        <v>472</v>
      </c>
      <c r="Q10" s="1" t="s">
        <v>473</v>
      </c>
      <c r="R10" s="1" t="s">
        <v>41</v>
      </c>
      <c r="S10" s="1" t="s">
        <v>44</v>
      </c>
      <c r="T10" s="1" t="s">
        <v>472</v>
      </c>
      <c r="U10" s="1" t="s">
        <v>473</v>
      </c>
      <c r="V10" s="1" t="s">
        <v>41</v>
      </c>
      <c r="W10" s="1" t="s">
        <v>44</v>
      </c>
      <c r="X10" s="1" t="s">
        <v>472</v>
      </c>
      <c r="Y10" s="1" t="s">
        <v>473</v>
      </c>
      <c r="Z10" s="1" t="s">
        <v>41</v>
      </c>
      <c r="AA10" s="1" t="s">
        <v>44</v>
      </c>
      <c r="AB10" s="1" t="s">
        <v>472</v>
      </c>
      <c r="AC10" s="1" t="s">
        <v>473</v>
      </c>
      <c r="AD10" s="1" t="s">
        <v>41</v>
      </c>
      <c r="AE10" s="1" t="s">
        <v>44</v>
      </c>
      <c r="AF10" s="1" t="s">
        <v>472</v>
      </c>
      <c r="AG10" s="1" t="s">
        <v>473</v>
      </c>
      <c r="AH10" s="1" t="s">
        <v>41</v>
      </c>
      <c r="AI10" s="1" t="s">
        <v>44</v>
      </c>
      <c r="AJ10" s="1" t="s">
        <v>472</v>
      </c>
      <c r="AK10" s="1" t="s">
        <v>473</v>
      </c>
      <c r="AL10" s="1" t="s">
        <v>41</v>
      </c>
      <c r="AM10" s="1" t="s">
        <v>44</v>
      </c>
      <c r="AN10" s="1" t="s">
        <v>472</v>
      </c>
      <c r="AO10" s="1" t="s">
        <v>473</v>
      </c>
      <c r="AP10" s="1" t="s">
        <v>41</v>
      </c>
      <c r="AQ10" s="1" t="s">
        <v>44</v>
      </c>
      <c r="AR10" s="1" t="s">
        <v>472</v>
      </c>
      <c r="AS10" s="1" t="s">
        <v>473</v>
      </c>
      <c r="AT10" s="1" t="s">
        <v>41</v>
      </c>
      <c r="AU10" s="1" t="s">
        <v>44</v>
      </c>
      <c r="AV10" s="1" t="s">
        <v>472</v>
      </c>
      <c r="AW10" s="1" t="s">
        <v>473</v>
      </c>
      <c r="AX10" s="1" t="s">
        <v>41</v>
      </c>
      <c r="AY10" s="1" t="s">
        <v>44</v>
      </c>
      <c r="AZ10" s="1" t="s">
        <v>472</v>
      </c>
      <c r="BA10" s="1" t="s">
        <v>473</v>
      </c>
      <c r="BB10" s="1" t="s">
        <v>41</v>
      </c>
      <c r="BC10" s="1" t="s">
        <v>44</v>
      </c>
      <c r="BD10" s="1" t="s">
        <v>472</v>
      </c>
      <c r="BE10" s="1" t="s">
        <v>473</v>
      </c>
      <c r="BF10" s="1" t="s">
        <v>41</v>
      </c>
      <c r="BG10" s="1" t="s">
        <v>44</v>
      </c>
      <c r="BH10" s="1" t="s">
        <v>472</v>
      </c>
      <c r="BI10" s="1" t="s">
        <v>473</v>
      </c>
      <c r="BJ10" s="1" t="s">
        <v>41</v>
      </c>
      <c r="BK10" s="1" t="s">
        <v>44</v>
      </c>
      <c r="BL10" s="1" t="s">
        <v>472</v>
      </c>
      <c r="BM10" s="1" t="s">
        <v>473</v>
      </c>
      <c r="BN10" s="1" t="s">
        <v>41</v>
      </c>
      <c r="BO10" s="1" t="s">
        <v>44</v>
      </c>
      <c r="BP10" s="1" t="s">
        <v>472</v>
      </c>
      <c r="BQ10" s="1" t="s">
        <v>473</v>
      </c>
      <c r="BR10" s="1" t="s">
        <v>41</v>
      </c>
      <c r="BS10" s="1" t="s">
        <v>44</v>
      </c>
      <c r="BT10" s="1" t="s">
        <v>472</v>
      </c>
      <c r="BU10" s="1" t="s">
        <v>473</v>
      </c>
      <c r="BV10" s="1" t="s">
        <v>41</v>
      </c>
      <c r="BW10" s="1" t="s">
        <v>44</v>
      </c>
      <c r="BX10" s="1" t="s">
        <v>472</v>
      </c>
      <c r="BY10" s="1" t="s">
        <v>473</v>
      </c>
      <c r="BZ10" s="1" t="s">
        <v>41</v>
      </c>
      <c r="CA10" s="1" t="s">
        <v>44</v>
      </c>
      <c r="CB10" s="1" t="s">
        <v>472</v>
      </c>
      <c r="CC10" s="1" t="s">
        <v>473</v>
      </c>
      <c r="CD10" s="1" t="s">
        <v>41</v>
      </c>
      <c r="CE10" s="1" t="s">
        <v>44</v>
      </c>
      <c r="CF10" s="1" t="s">
        <v>472</v>
      </c>
      <c r="CG10" s="1" t="s">
        <v>473</v>
      </c>
      <c r="CH10" s="1" t="s">
        <v>41</v>
      </c>
      <c r="CI10" s="1" t="s">
        <v>44</v>
      </c>
      <c r="CJ10" s="1" t="s">
        <v>472</v>
      </c>
      <c r="CK10" s="1" t="s">
        <v>473</v>
      </c>
      <c r="CL10" s="1" t="s">
        <v>41</v>
      </c>
      <c r="CM10" s="1" t="s">
        <v>44</v>
      </c>
      <c r="CN10" s="1" t="s">
        <v>472</v>
      </c>
      <c r="CO10" s="1" t="s">
        <v>473</v>
      </c>
      <c r="CP10" s="1" t="s">
        <v>41</v>
      </c>
      <c r="CQ10" s="1" t="s">
        <v>44</v>
      </c>
      <c r="CR10" s="1" t="s">
        <v>472</v>
      </c>
      <c r="CS10" s="1" t="s">
        <v>473</v>
      </c>
      <c r="CT10" s="1" t="s">
        <v>41</v>
      </c>
      <c r="CU10" s="1" t="s">
        <v>44</v>
      </c>
      <c r="CV10" s="1" t="s">
        <v>472</v>
      </c>
      <c r="CW10" s="1" t="s">
        <v>473</v>
      </c>
      <c r="CX10" s="1" t="s">
        <v>41</v>
      </c>
    </row>
    <row r="11" spans="1:102" ht="20.149999999999999" customHeight="1" x14ac:dyDescent="0.25">
      <c r="A11" s="115" t="str">
        <f>Data!B2</f>
        <v>Burnham RBL</v>
      </c>
      <c r="B11" s="44">
        <f t="shared" ref="B11:B19" si="21">SUM(C11:CX11)</f>
        <v>0</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row>
    <row r="12" spans="1:102" ht="20.149999999999999" customHeight="1" x14ac:dyDescent="0.25">
      <c r="A12" s="115" t="str">
        <f>Data!B3</f>
        <v>Chalvey Dukes</v>
      </c>
      <c r="B12" s="44">
        <f t="shared" ref="B12:B18" si="22">SUM(C12:CX12)</f>
        <v>0</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row>
    <row r="13" spans="1:102" ht="20.149999999999999" customHeight="1" x14ac:dyDescent="0.25">
      <c r="A13" s="115" t="str">
        <f>Data!B4</f>
        <v>NWCA Nomads</v>
      </c>
      <c r="B13" s="44">
        <f t="shared" si="22"/>
        <v>0</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row>
    <row r="14" spans="1:102" ht="20.149999999999999" customHeight="1" x14ac:dyDescent="0.25">
      <c r="A14" s="115" t="str">
        <f>Data!B5</f>
        <v>Stoke Poges Darts</v>
      </c>
      <c r="B14" s="44">
        <f t="shared" si="22"/>
        <v>0</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row>
    <row r="15" spans="1:102" ht="20.149999999999999" customHeight="1" x14ac:dyDescent="0.25">
      <c r="A15" s="115" t="str">
        <f>Data!B6</f>
        <v>Shamrocks A</v>
      </c>
      <c r="B15" s="44">
        <f t="shared" si="22"/>
        <v>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row>
    <row r="16" spans="1:102" ht="20.149999999999999" customHeight="1" x14ac:dyDescent="0.25">
      <c r="A16" s="115" t="str">
        <f>Data!B7</f>
        <v>Old Windsor WMC</v>
      </c>
      <c r="B16" s="44">
        <f t="shared" si="22"/>
        <v>0</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row>
    <row r="17" spans="1:102" ht="20.149999999999999" customHeight="1" x14ac:dyDescent="0.25">
      <c r="A17" s="115" t="str">
        <f>Data!B8</f>
        <v>Stoke Poges VC</v>
      </c>
      <c r="B17" s="44">
        <f t="shared" si="22"/>
        <v>0</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row>
    <row r="18" spans="1:102" ht="20.149999999999999" customHeight="1" x14ac:dyDescent="0.25">
      <c r="A18" s="115" t="str">
        <f>Data!B9</f>
        <v>The Royal Arrows</v>
      </c>
      <c r="B18" s="44">
        <f t="shared" si="22"/>
        <v>0</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row>
    <row r="19" spans="1:102" ht="20.149999999999999" customHeight="1" x14ac:dyDescent="0.25">
      <c r="A19" s="115" t="str">
        <f>Data!B11</f>
        <v>Burnham Nomads</v>
      </c>
      <c r="B19" s="44">
        <f t="shared" si="21"/>
        <v>0</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row>
    <row r="20" spans="1:102" ht="20.149999999999999" customHeight="1" x14ac:dyDescent="0.25">
      <c r="A20" s="115" t="str">
        <f>Data!B12</f>
        <v>Shamrocks B</v>
      </c>
      <c r="B20" s="44">
        <f t="shared" ref="B20:B26" si="23">SUM(C20:CX20)</f>
        <v>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row>
    <row r="21" spans="1:102" ht="20.149999999999999" customHeight="1" x14ac:dyDescent="0.25">
      <c r="A21" s="115" t="str">
        <f>Data!B13</f>
        <v>Iver RBL</v>
      </c>
      <c r="B21" s="44">
        <f t="shared" si="23"/>
        <v>0</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row>
    <row r="22" spans="1:102" ht="20.149999999999999" customHeight="1" x14ac:dyDescent="0.25">
      <c r="A22" s="115" t="str">
        <f>Data!B14</f>
        <v>No Game</v>
      </c>
      <c r="B22" s="44">
        <f t="shared" si="23"/>
        <v>0</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row>
    <row r="23" spans="1:102" ht="20.149999999999999" customHeight="1" x14ac:dyDescent="0.25">
      <c r="A23" s="115" t="str">
        <f>Data!B15</f>
        <v>The Acre</v>
      </c>
      <c r="B23" s="44">
        <f t="shared" si="23"/>
        <v>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row>
    <row r="24" spans="1:102" ht="20.149999999999999" customHeight="1" x14ac:dyDescent="0.25">
      <c r="A24" s="115" t="str">
        <f>Data!B16</f>
        <v>NWCA Darts</v>
      </c>
      <c r="B24" s="44">
        <f t="shared" si="23"/>
        <v>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row>
    <row r="25" spans="1:102" ht="20.149999999999999" customHeight="1" x14ac:dyDescent="0.25">
      <c r="A25" s="115" t="str">
        <f>Data!B17</f>
        <v>The Victoria</v>
      </c>
      <c r="B25" s="44">
        <f t="shared" si="23"/>
        <v>0</v>
      </c>
      <c r="C25" s="47"/>
      <c r="D25" s="47"/>
      <c r="E25" s="47"/>
      <c r="F25" s="47"/>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row>
    <row r="26" spans="1:102" ht="20.149999999999999" customHeight="1" x14ac:dyDescent="0.25">
      <c r="A26" s="115" t="str">
        <f>Data!B18</f>
        <v>The Holly Tree</v>
      </c>
      <c r="B26" s="44">
        <f t="shared" si="23"/>
        <v>0</v>
      </c>
      <c r="C26" s="47"/>
      <c r="D26" s="47"/>
      <c r="E26" s="47"/>
      <c r="F26" s="47"/>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row>
    <row r="27" spans="1:102" ht="20.149999999999999" customHeight="1" x14ac:dyDescent="0.25">
      <c r="B27" s="95">
        <f>SUM(B11:B26)</f>
        <v>0</v>
      </c>
    </row>
  </sheetData>
  <sortState xmlns:xlrd2="http://schemas.microsoft.com/office/spreadsheetml/2017/richdata2" ref="A19:A26">
    <sortCondition ref="A19:A26"/>
  </sortState>
  <mergeCells count="31">
    <mergeCell ref="CE9:CH9"/>
    <mergeCell ref="CI9:CL9"/>
    <mergeCell ref="CM9:CP9"/>
    <mergeCell ref="CQ9:CT9"/>
    <mergeCell ref="CU9:CX9"/>
    <mergeCell ref="BK9:BN9"/>
    <mergeCell ref="BO9:BR9"/>
    <mergeCell ref="BS9:BV9"/>
    <mergeCell ref="BW9:BZ9"/>
    <mergeCell ref="CA9:CD9"/>
    <mergeCell ref="AQ9:AT9"/>
    <mergeCell ref="AU9:AX9"/>
    <mergeCell ref="AY9:BB9"/>
    <mergeCell ref="BC9:BF9"/>
    <mergeCell ref="BG9:BJ9"/>
    <mergeCell ref="W9:Z9"/>
    <mergeCell ref="AA9:AD9"/>
    <mergeCell ref="AE9:AH9"/>
    <mergeCell ref="AI9:AL9"/>
    <mergeCell ref="AM9:AP9"/>
    <mergeCell ref="C9:F9"/>
    <mergeCell ref="G9:J9"/>
    <mergeCell ref="K9:N9"/>
    <mergeCell ref="O9:R9"/>
    <mergeCell ref="S9:V9"/>
    <mergeCell ref="A7:F7"/>
    <mergeCell ref="A1:F1"/>
    <mergeCell ref="A2:F2"/>
    <mergeCell ref="A4:F4"/>
    <mergeCell ref="A5:F5"/>
    <mergeCell ref="A6:F6"/>
  </mergeCells>
  <phoneticPr fontId="0"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C194"/>
  <sheetViews>
    <sheetView zoomScaleNormal="100" workbookViewId="0">
      <pane ySplit="3" topLeftCell="A4" activePane="bottomLeft" state="frozen"/>
      <selection pane="bottomLeft" activeCell="A4" sqref="A4"/>
    </sheetView>
  </sheetViews>
  <sheetFormatPr defaultColWidth="9.453125" defaultRowHeight="12.5" x14ac:dyDescent="0.25"/>
  <cols>
    <col min="1" max="1" width="33.54296875" style="6" bestFit="1" customWidth="1"/>
    <col min="2" max="4" width="10.54296875" style="6" customWidth="1"/>
    <col min="5" max="5" width="40.453125" style="6" bestFit="1" customWidth="1"/>
    <col min="6" max="6" width="19.54296875" style="11" customWidth="1"/>
    <col min="7" max="7" width="20.453125" style="11" customWidth="1"/>
    <col min="8" max="8" width="10.54296875" style="46" customWidth="1"/>
    <col min="9" max="11" width="10.54296875" style="11" customWidth="1"/>
    <col min="12" max="12" width="10.54296875" style="46" customWidth="1"/>
    <col min="13" max="13" width="9.453125" style="6"/>
    <col min="14" max="14" width="13.453125" style="6" customWidth="1"/>
    <col min="15" max="17" width="8.54296875" style="6" customWidth="1"/>
    <col min="18" max="18" width="11.54296875" style="6" customWidth="1"/>
    <col min="19" max="20" width="15" style="6" bestFit="1" customWidth="1"/>
    <col min="21" max="23" width="15" style="6" customWidth="1"/>
    <col min="24" max="25" width="15" style="6" bestFit="1" customWidth="1"/>
    <col min="26" max="26" width="18.54296875" style="6" customWidth="1"/>
    <col min="27" max="27" width="19.453125" style="6" customWidth="1"/>
    <col min="28" max="28" width="20.453125" style="6" bestFit="1" customWidth="1"/>
    <col min="29" max="29" width="19.54296875" style="6" bestFit="1" customWidth="1"/>
    <col min="30" max="16384" width="9.453125" style="6"/>
  </cols>
  <sheetData>
    <row r="1" spans="1:29" ht="33" customHeight="1" x14ac:dyDescent="0.25">
      <c r="A1" s="260"/>
      <c r="B1" s="260"/>
      <c r="C1" s="260"/>
      <c r="D1" s="260"/>
      <c r="E1" s="260"/>
      <c r="F1" s="260"/>
      <c r="G1" s="260"/>
      <c r="H1" s="260"/>
      <c r="I1" s="260"/>
      <c r="J1" s="260"/>
      <c r="K1" s="260"/>
      <c r="L1" s="260"/>
      <c r="M1" s="11"/>
      <c r="N1" s="11"/>
      <c r="O1" s="11"/>
      <c r="P1" s="11"/>
      <c r="Q1" s="11"/>
      <c r="R1" s="11"/>
      <c r="S1" s="11"/>
      <c r="T1" s="11"/>
      <c r="U1" s="11"/>
      <c r="V1" s="11"/>
      <c r="W1" s="11"/>
      <c r="X1" s="11"/>
      <c r="Y1" s="11"/>
      <c r="Z1" s="11"/>
      <c r="AA1" s="11"/>
      <c r="AB1" s="11"/>
      <c r="AC1" s="11"/>
    </row>
    <row r="2" spans="1:29" ht="20.149999999999999" customHeight="1" x14ac:dyDescent="0.25">
      <c r="A2" s="259" t="s">
        <v>474</v>
      </c>
      <c r="B2" s="259"/>
      <c r="C2" s="259"/>
      <c r="D2" s="259"/>
      <c r="E2" s="259"/>
      <c r="F2" s="259"/>
      <c r="G2" s="259"/>
      <c r="H2" s="259"/>
      <c r="I2" s="259"/>
      <c r="J2" s="259"/>
      <c r="K2" s="259"/>
      <c r="L2" s="259"/>
      <c r="M2" s="11"/>
      <c r="N2" s="11"/>
      <c r="O2" s="11"/>
      <c r="P2" s="11"/>
      <c r="Q2" s="11"/>
      <c r="R2" s="11"/>
      <c r="S2" s="11"/>
      <c r="T2" s="11"/>
      <c r="U2" s="11"/>
      <c r="V2" s="11"/>
      <c r="W2" s="11"/>
      <c r="X2" s="11"/>
      <c r="Y2" s="11"/>
      <c r="Z2" s="11"/>
      <c r="AA2" s="11"/>
      <c r="AB2" s="11"/>
      <c r="AC2" s="11"/>
    </row>
    <row r="3" spans="1:29" ht="20.149999999999999" customHeight="1" x14ac:dyDescent="0.25">
      <c r="A3" s="12" t="s">
        <v>402</v>
      </c>
      <c r="B3" s="1" t="s">
        <v>475</v>
      </c>
      <c r="C3" s="1" t="s">
        <v>476</v>
      </c>
      <c r="D3" s="1" t="s">
        <v>477</v>
      </c>
      <c r="E3" s="12" t="s">
        <v>478</v>
      </c>
      <c r="F3" s="90" t="s">
        <v>479</v>
      </c>
      <c r="G3" s="90" t="s">
        <v>479</v>
      </c>
      <c r="H3" s="1" t="s">
        <v>205</v>
      </c>
      <c r="I3" s="1" t="s">
        <v>480</v>
      </c>
      <c r="J3" s="1" t="s">
        <v>481</v>
      </c>
      <c r="K3" s="1" t="s">
        <v>482</v>
      </c>
      <c r="L3" s="1" t="s">
        <v>483</v>
      </c>
      <c r="M3" s="11"/>
      <c r="N3" s="11"/>
      <c r="O3" s="11"/>
      <c r="P3" s="11"/>
      <c r="Q3" s="11"/>
      <c r="R3" s="11"/>
      <c r="S3" s="11"/>
      <c r="T3" s="11"/>
      <c r="U3" s="11"/>
      <c r="V3" s="11"/>
      <c r="W3" s="11"/>
      <c r="X3" s="11"/>
      <c r="Y3" s="11"/>
      <c r="Z3" s="11"/>
      <c r="AA3" s="11"/>
      <c r="AB3" s="11"/>
      <c r="AC3" s="11"/>
    </row>
    <row r="4" spans="1:29" s="13" customFormat="1" ht="20.149999999999999" customHeight="1" x14ac:dyDescent="0.3">
      <c r="A4" s="51" t="s">
        <v>67</v>
      </c>
      <c r="B4" s="47" t="s">
        <v>158</v>
      </c>
      <c r="C4" s="47"/>
      <c r="D4" s="47" t="s">
        <v>158</v>
      </c>
      <c r="E4" s="51"/>
      <c r="F4" s="47"/>
      <c r="G4" s="47"/>
      <c r="H4" s="47"/>
      <c r="I4" s="47"/>
      <c r="J4" s="47"/>
      <c r="K4" s="47"/>
      <c r="L4" s="47"/>
      <c r="N4" s="11"/>
      <c r="O4" s="11"/>
      <c r="P4" s="11"/>
      <c r="Q4" s="11"/>
      <c r="R4" s="11"/>
      <c r="S4" s="11"/>
      <c r="T4" s="11"/>
      <c r="U4" s="11"/>
      <c r="V4" s="11"/>
      <c r="W4" s="11"/>
      <c r="X4" s="11"/>
      <c r="Y4" s="11"/>
      <c r="Z4" s="11"/>
      <c r="AA4" s="11"/>
      <c r="AB4" s="11"/>
    </row>
    <row r="5" spans="1:29" s="13" customFormat="1" ht="20.149999999999999" customHeight="1" x14ac:dyDescent="0.3">
      <c r="A5" s="51" t="s">
        <v>54</v>
      </c>
      <c r="B5" s="47" t="s">
        <v>158</v>
      </c>
      <c r="C5" s="47"/>
      <c r="D5" s="47"/>
      <c r="E5" s="51"/>
      <c r="F5" s="47"/>
      <c r="G5" s="47"/>
      <c r="H5" s="47"/>
      <c r="I5" s="47"/>
      <c r="J5" s="47"/>
      <c r="K5" s="47"/>
      <c r="L5" s="47"/>
      <c r="N5" s="11"/>
      <c r="O5" s="11"/>
      <c r="P5" s="11"/>
      <c r="Q5" s="11"/>
      <c r="R5" s="11"/>
      <c r="S5" s="11"/>
      <c r="T5" s="11"/>
      <c r="U5" s="11"/>
      <c r="V5" s="11"/>
      <c r="W5" s="11"/>
      <c r="X5" s="11"/>
      <c r="Y5" s="11"/>
      <c r="Z5" s="11"/>
      <c r="AA5" s="11"/>
      <c r="AB5" s="11"/>
    </row>
    <row r="6" spans="1:29" s="13" customFormat="1" ht="20.149999999999999" customHeight="1" x14ac:dyDescent="0.3">
      <c r="A6" s="51" t="s">
        <v>56</v>
      </c>
      <c r="B6" s="47" t="s">
        <v>158</v>
      </c>
      <c r="C6" s="47"/>
      <c r="D6" s="47" t="s">
        <v>158</v>
      </c>
      <c r="E6" s="51"/>
      <c r="F6" s="47"/>
      <c r="G6" s="47"/>
      <c r="H6" s="47"/>
      <c r="I6" s="47"/>
      <c r="J6" s="47"/>
      <c r="K6" s="47"/>
      <c r="L6" s="47"/>
      <c r="N6" s="11"/>
      <c r="O6" s="11"/>
      <c r="P6" s="11"/>
      <c r="Q6" s="11"/>
      <c r="R6" s="11"/>
      <c r="S6" s="11"/>
      <c r="T6" s="11"/>
      <c r="U6" s="11"/>
      <c r="V6" s="11"/>
      <c r="W6" s="11"/>
      <c r="X6" s="11"/>
      <c r="Y6" s="11"/>
      <c r="Z6" s="11"/>
      <c r="AA6" s="11"/>
      <c r="AB6" s="11"/>
    </row>
    <row r="7" spans="1:29" s="13" customFormat="1" ht="20.149999999999999" customHeight="1" x14ac:dyDescent="0.3">
      <c r="A7" s="51" t="s">
        <v>62</v>
      </c>
      <c r="B7" s="47" t="s">
        <v>158</v>
      </c>
      <c r="C7" s="47"/>
      <c r="D7" s="47"/>
      <c r="E7" s="51"/>
      <c r="F7" s="47"/>
      <c r="G7" s="47"/>
      <c r="H7" s="47"/>
      <c r="I7" s="47"/>
      <c r="J7" s="47"/>
      <c r="K7" s="47"/>
      <c r="L7" s="47"/>
      <c r="N7" s="11"/>
      <c r="O7" s="11"/>
      <c r="P7" s="11"/>
      <c r="Q7" s="11"/>
      <c r="R7" s="11"/>
      <c r="S7" s="11"/>
      <c r="T7" s="11"/>
      <c r="U7" s="11"/>
      <c r="V7" s="11"/>
      <c r="W7" s="11"/>
      <c r="X7" s="11"/>
      <c r="Y7" s="11"/>
      <c r="Z7" s="11"/>
      <c r="AA7" s="11"/>
      <c r="AB7" s="11"/>
    </row>
    <row r="8" spans="1:29" s="13" customFormat="1" ht="20.149999999999999" customHeight="1" x14ac:dyDescent="0.3">
      <c r="A8" s="51" t="s">
        <v>60</v>
      </c>
      <c r="B8" s="47" t="s">
        <v>158</v>
      </c>
      <c r="C8" s="47"/>
      <c r="D8" s="47" t="s">
        <v>158</v>
      </c>
      <c r="E8" s="51"/>
      <c r="F8" s="47"/>
      <c r="G8" s="47"/>
      <c r="H8" s="47"/>
      <c r="I8" s="47"/>
      <c r="J8" s="47"/>
      <c r="K8" s="47"/>
      <c r="L8" s="47"/>
      <c r="N8" s="11"/>
      <c r="O8" s="11"/>
      <c r="P8" s="11"/>
      <c r="Q8" s="11"/>
      <c r="R8" s="11"/>
      <c r="S8" s="11"/>
      <c r="T8" s="11"/>
      <c r="U8" s="11"/>
      <c r="V8" s="11"/>
      <c r="W8" s="11"/>
      <c r="X8" s="11"/>
      <c r="Y8" s="11"/>
      <c r="Z8" s="11"/>
      <c r="AA8" s="11"/>
      <c r="AB8" s="11"/>
    </row>
    <row r="9" spans="1:29" s="13" customFormat="1" ht="20.149999999999999" customHeight="1" x14ac:dyDescent="0.3">
      <c r="A9" s="51" t="s">
        <v>63</v>
      </c>
      <c r="B9" s="47" t="s">
        <v>158</v>
      </c>
      <c r="C9" s="47"/>
      <c r="D9" s="47" t="s">
        <v>158</v>
      </c>
      <c r="E9" s="51"/>
      <c r="F9" s="47"/>
      <c r="G9" s="47"/>
      <c r="H9" s="47"/>
      <c r="I9" s="47"/>
      <c r="J9" s="47"/>
      <c r="K9" s="47"/>
      <c r="L9" s="47"/>
      <c r="N9"/>
      <c r="O9"/>
      <c r="P9"/>
      <c r="Q9"/>
      <c r="R9"/>
      <c r="S9"/>
      <c r="T9"/>
      <c r="U9"/>
      <c r="V9"/>
      <c r="W9"/>
      <c r="X9"/>
      <c r="Y9"/>
      <c r="Z9"/>
      <c r="AA9"/>
      <c r="AB9"/>
    </row>
    <row r="10" spans="1:29" s="13" customFormat="1" ht="20.149999999999999" customHeight="1" x14ac:dyDescent="0.3">
      <c r="A10" s="51" t="s">
        <v>64</v>
      </c>
      <c r="B10" s="47" t="s">
        <v>158</v>
      </c>
      <c r="C10" s="47"/>
      <c r="D10" s="47" t="s">
        <v>158</v>
      </c>
      <c r="E10" s="51"/>
      <c r="F10" s="47"/>
      <c r="G10" s="47"/>
      <c r="H10" s="47"/>
      <c r="I10" s="47"/>
      <c r="J10" s="47"/>
      <c r="K10" s="47"/>
      <c r="L10" s="47"/>
      <c r="N10"/>
      <c r="O10"/>
      <c r="P10"/>
      <c r="Q10"/>
      <c r="R10"/>
      <c r="S10"/>
      <c r="T10"/>
      <c r="U10"/>
      <c r="V10"/>
      <c r="W10"/>
      <c r="X10"/>
      <c r="Y10"/>
      <c r="Z10"/>
      <c r="AA10"/>
      <c r="AB10"/>
    </row>
    <row r="11" spans="1:29" s="13" customFormat="1" ht="20.149999999999999" customHeight="1" x14ac:dyDescent="0.3">
      <c r="A11" s="51" t="s">
        <v>69</v>
      </c>
      <c r="B11" s="47" t="s">
        <v>158</v>
      </c>
      <c r="C11" s="47"/>
      <c r="D11" s="47" t="s">
        <v>158</v>
      </c>
      <c r="E11" s="51"/>
      <c r="F11" s="47"/>
      <c r="G11" s="47"/>
      <c r="H11" s="47"/>
      <c r="I11" s="47"/>
      <c r="J11" s="47"/>
      <c r="K11" s="47"/>
      <c r="L11" s="47"/>
      <c r="N11" s="11"/>
      <c r="O11" s="11"/>
      <c r="P11" s="11"/>
      <c r="Q11" s="11"/>
      <c r="R11" s="11"/>
      <c r="S11" s="11"/>
      <c r="T11" s="11"/>
      <c r="U11" s="11"/>
      <c r="V11" s="11"/>
      <c r="W11" s="11"/>
      <c r="X11" s="11"/>
      <c r="Y11" s="11"/>
      <c r="Z11" s="11"/>
      <c r="AA11" s="11"/>
      <c r="AB11" s="11"/>
    </row>
    <row r="12" spans="1:29" s="13" customFormat="1" ht="20.149999999999999" customHeight="1" x14ac:dyDescent="0.3">
      <c r="A12" s="51" t="s">
        <v>72</v>
      </c>
      <c r="B12" s="47" t="s">
        <v>158</v>
      </c>
      <c r="C12" s="47"/>
      <c r="D12" s="47" t="s">
        <v>158</v>
      </c>
      <c r="E12" s="51"/>
      <c r="F12" s="47"/>
      <c r="G12" s="47"/>
      <c r="H12" s="47"/>
      <c r="I12" s="47"/>
      <c r="J12" s="47"/>
      <c r="K12" s="47"/>
      <c r="L12" s="47"/>
      <c r="N12" s="11"/>
      <c r="O12" s="11"/>
      <c r="P12" s="11"/>
      <c r="Q12" s="11"/>
      <c r="R12" s="11"/>
      <c r="S12" s="11"/>
      <c r="T12" s="11"/>
      <c r="U12" s="11"/>
      <c r="V12" s="11"/>
      <c r="W12" s="11"/>
      <c r="X12" s="11"/>
      <c r="Y12" s="11"/>
      <c r="Z12" s="11"/>
      <c r="AA12" s="11"/>
      <c r="AB12" s="11"/>
    </row>
    <row r="13" spans="1:29" s="13" customFormat="1" ht="20.149999999999999" customHeight="1" x14ac:dyDescent="0.3">
      <c r="A13" s="51" t="s">
        <v>58</v>
      </c>
      <c r="B13" s="47" t="s">
        <v>158</v>
      </c>
      <c r="C13" s="47"/>
      <c r="D13" s="47" t="s">
        <v>158</v>
      </c>
      <c r="E13" s="51"/>
      <c r="F13" s="47"/>
      <c r="G13" s="47"/>
      <c r="H13" s="47"/>
      <c r="I13" s="47"/>
      <c r="J13" s="47"/>
      <c r="K13" s="47"/>
      <c r="L13" s="47"/>
      <c r="N13"/>
      <c r="O13"/>
      <c r="P13"/>
      <c r="Q13"/>
      <c r="R13"/>
      <c r="S13"/>
      <c r="T13"/>
      <c r="U13"/>
      <c r="V13"/>
      <c r="W13"/>
      <c r="X13"/>
      <c r="Y13"/>
      <c r="Z13"/>
      <c r="AA13"/>
      <c r="AB13"/>
    </row>
    <row r="14" spans="1:29" s="13" customFormat="1" ht="20.149999999999999" customHeight="1" x14ac:dyDescent="0.3">
      <c r="A14" s="51" t="s">
        <v>61</v>
      </c>
      <c r="B14" s="47" t="s">
        <v>158</v>
      </c>
      <c r="C14" s="47"/>
      <c r="D14" s="47"/>
      <c r="E14" s="51"/>
      <c r="F14" s="47"/>
      <c r="G14" s="47"/>
      <c r="H14" s="47"/>
      <c r="I14" s="47"/>
      <c r="J14" s="47"/>
      <c r="K14" s="47"/>
      <c r="L14" s="47"/>
      <c r="O14" s="11"/>
      <c r="P14" s="11"/>
      <c r="Q14" s="11"/>
      <c r="R14" s="11"/>
      <c r="S14" s="11"/>
      <c r="T14" s="11"/>
      <c r="U14" s="11"/>
      <c r="V14" s="11"/>
      <c r="W14" s="11"/>
      <c r="X14" s="11"/>
      <c r="Y14" s="11"/>
      <c r="Z14" s="11"/>
      <c r="AA14" s="11"/>
      <c r="AB14" s="11"/>
      <c r="AC14" s="11"/>
    </row>
    <row r="15" spans="1:29" s="13" customFormat="1" ht="20.149999999999999" customHeight="1" x14ac:dyDescent="0.3">
      <c r="A15" s="51" t="s">
        <v>68</v>
      </c>
      <c r="B15" s="47" t="s">
        <v>158</v>
      </c>
      <c r="C15" s="47"/>
      <c r="D15" s="47"/>
      <c r="E15" s="51"/>
      <c r="F15" s="144"/>
      <c r="G15" s="144"/>
      <c r="H15" s="47"/>
      <c r="I15" s="47"/>
      <c r="J15" s="47"/>
      <c r="K15" s="47"/>
      <c r="L15" s="47"/>
      <c r="O15" s="11"/>
      <c r="P15" s="11"/>
      <c r="Q15" s="11"/>
      <c r="R15" s="11"/>
      <c r="S15" s="11"/>
      <c r="T15" s="11"/>
      <c r="U15" s="11"/>
      <c r="V15" s="11"/>
      <c r="W15" s="11"/>
      <c r="X15" s="11"/>
      <c r="Y15" s="11"/>
      <c r="Z15" s="11"/>
      <c r="AA15" s="11"/>
      <c r="AB15" s="11"/>
      <c r="AC15" s="11"/>
    </row>
    <row r="16" spans="1:29" s="13" customFormat="1" ht="20.149999999999999" customHeight="1" x14ac:dyDescent="0.3">
      <c r="A16" s="51" t="s">
        <v>71</v>
      </c>
      <c r="B16" s="47" t="s">
        <v>158</v>
      </c>
      <c r="C16" s="47"/>
      <c r="D16" s="47" t="s">
        <v>158</v>
      </c>
      <c r="E16" s="51"/>
      <c r="F16" s="144"/>
      <c r="G16" s="144"/>
      <c r="H16" s="47"/>
      <c r="I16" s="47"/>
      <c r="J16" s="47"/>
      <c r="K16" s="47"/>
      <c r="L16" s="47"/>
      <c r="O16" s="11"/>
      <c r="P16" s="11"/>
      <c r="Q16" s="11"/>
      <c r="R16" s="11"/>
      <c r="S16" s="11"/>
      <c r="T16" s="11"/>
      <c r="U16" s="11"/>
      <c r="V16" s="11"/>
      <c r="W16" s="11"/>
    </row>
    <row r="17" spans="1:23" s="13" customFormat="1" ht="20.149999999999999" customHeight="1" x14ac:dyDescent="0.3">
      <c r="A17" s="51" t="s">
        <v>74</v>
      </c>
      <c r="B17" s="47" t="s">
        <v>158</v>
      </c>
      <c r="C17" s="47"/>
      <c r="D17" s="47" t="s">
        <v>158</v>
      </c>
      <c r="E17" s="51"/>
      <c r="F17" s="144"/>
      <c r="G17" s="144"/>
      <c r="H17" s="47"/>
      <c r="I17" s="47"/>
      <c r="J17" s="47"/>
      <c r="K17" s="47"/>
      <c r="L17" s="47"/>
      <c r="O17" s="11"/>
      <c r="P17" s="11"/>
      <c r="Q17" s="11"/>
      <c r="R17" s="11"/>
      <c r="S17" s="11"/>
      <c r="T17" s="11"/>
      <c r="U17" s="11"/>
      <c r="V17" s="11"/>
      <c r="W17" s="11"/>
    </row>
    <row r="18" spans="1:23" s="13" customFormat="1" ht="20.149999999999999" customHeight="1" x14ac:dyDescent="0.3">
      <c r="A18" s="51" t="s">
        <v>484</v>
      </c>
      <c r="B18" s="47" t="s">
        <v>158</v>
      </c>
      <c r="C18" s="47"/>
      <c r="D18" s="47"/>
      <c r="E18" s="51"/>
      <c r="F18" s="47"/>
      <c r="G18" s="47"/>
      <c r="H18" s="47"/>
      <c r="I18" s="47"/>
      <c r="J18" s="47"/>
      <c r="K18" s="47"/>
      <c r="L18" s="47"/>
      <c r="O18" s="11"/>
      <c r="P18" s="11"/>
      <c r="Q18" s="11"/>
      <c r="R18" s="11"/>
      <c r="S18" s="11"/>
      <c r="T18" s="11"/>
      <c r="U18" s="11"/>
      <c r="V18" s="11"/>
      <c r="W18" s="11"/>
    </row>
    <row r="19" spans="1:23" ht="20.149999999999999" customHeight="1" x14ac:dyDescent="0.25">
      <c r="A19" s="45"/>
      <c r="B19" s="45"/>
      <c r="C19" s="45"/>
      <c r="D19" s="48">
        <f>COUNTIF(D4:D18,"Y")</f>
        <v>10</v>
      </c>
      <c r="E19" s="45"/>
      <c r="F19" s="45"/>
      <c r="G19" s="45"/>
      <c r="H19" s="48"/>
      <c r="I19" s="48">
        <f>SUM(I4:I18)</f>
        <v>0</v>
      </c>
      <c r="J19" s="48">
        <f>SUM(J4:J18)</f>
        <v>0</v>
      </c>
      <c r="K19" s="48">
        <f>SUM(K4:K18)</f>
        <v>0</v>
      </c>
      <c r="L19" s="48">
        <f>SUM(L4:L18)</f>
        <v>0</v>
      </c>
      <c r="M19" s="11"/>
      <c r="N19"/>
      <c r="O19"/>
      <c r="P19"/>
      <c r="Q19"/>
      <c r="R19"/>
      <c r="S19"/>
      <c r="T19"/>
      <c r="U19" s="11"/>
      <c r="V19" s="11"/>
      <c r="W19" s="11"/>
    </row>
    <row r="20" spans="1:23" ht="20.149999999999999" customHeight="1" x14ac:dyDescent="0.25">
      <c r="A20" s="11"/>
      <c r="B20" s="11"/>
      <c r="C20" s="11"/>
      <c r="D20" s="11"/>
      <c r="E20" s="11"/>
      <c r="M20" s="11"/>
      <c r="N20"/>
      <c r="O20"/>
      <c r="P20"/>
      <c r="Q20"/>
      <c r="R20"/>
      <c r="S20"/>
      <c r="T20"/>
      <c r="U20" s="11"/>
      <c r="V20" s="11"/>
      <c r="W20" s="11"/>
    </row>
    <row r="21" spans="1:23" x14ac:dyDescent="0.25">
      <c r="A21" s="11"/>
      <c r="B21" s="114"/>
      <c r="C21" s="11"/>
      <c r="D21" s="11"/>
      <c r="E21" s="11"/>
      <c r="M21" s="11"/>
      <c r="N21"/>
      <c r="O21"/>
      <c r="P21"/>
      <c r="Q21"/>
      <c r="R21"/>
      <c r="S21"/>
      <c r="T21"/>
      <c r="U21" s="11"/>
      <c r="V21" s="11"/>
      <c r="W21" s="11"/>
    </row>
    <row r="22" spans="1:23" x14ac:dyDescent="0.25">
      <c r="A22" s="11"/>
      <c r="B22" s="114"/>
      <c r="C22" s="11"/>
      <c r="D22" s="11"/>
      <c r="E22" s="11"/>
      <c r="M22" s="11"/>
      <c r="N22"/>
      <c r="O22"/>
      <c r="P22"/>
      <c r="Q22"/>
      <c r="R22"/>
      <c r="S22"/>
      <c r="T22"/>
      <c r="U22" s="11"/>
      <c r="V22" s="11"/>
      <c r="W22" s="11"/>
    </row>
    <row r="23" spans="1:23" x14ac:dyDescent="0.25">
      <c r="A23" s="11"/>
      <c r="B23" s="114"/>
      <c r="C23" s="11"/>
      <c r="D23" s="11"/>
      <c r="E23" s="11"/>
      <c r="M23" s="11"/>
      <c r="N23"/>
      <c r="O23"/>
      <c r="P23"/>
      <c r="Q23"/>
      <c r="R23"/>
      <c r="S23"/>
      <c r="T23"/>
      <c r="U23" s="11"/>
      <c r="V23" s="11"/>
      <c r="W23" s="11"/>
    </row>
    <row r="24" spans="1:23" x14ac:dyDescent="0.25">
      <c r="A24" s="11"/>
      <c r="B24" s="114"/>
      <c r="C24" s="11"/>
      <c r="D24" s="11"/>
      <c r="E24" s="11"/>
      <c r="M24" s="11"/>
      <c r="N24"/>
      <c r="O24"/>
      <c r="P24"/>
      <c r="Q24"/>
      <c r="R24"/>
      <c r="S24"/>
      <c r="T24"/>
      <c r="U24" s="11"/>
      <c r="V24" s="11"/>
      <c r="W24" s="11"/>
    </row>
    <row r="25" spans="1:23" x14ac:dyDescent="0.25">
      <c r="A25" s="11"/>
      <c r="B25" s="114"/>
      <c r="C25" s="11"/>
      <c r="D25" s="11"/>
      <c r="E25" s="11"/>
      <c r="M25" s="11"/>
      <c r="N25"/>
      <c r="O25"/>
      <c r="P25"/>
      <c r="Q25"/>
      <c r="R25"/>
      <c r="S25"/>
      <c r="T25"/>
      <c r="U25" s="11"/>
      <c r="V25" s="11"/>
      <c r="W25" s="11"/>
    </row>
    <row r="26" spans="1:23" x14ac:dyDescent="0.25">
      <c r="A26" s="11"/>
      <c r="B26" s="114"/>
      <c r="C26" s="11"/>
      <c r="D26" s="11"/>
      <c r="E26" s="11"/>
      <c r="M26" s="11"/>
      <c r="N26"/>
      <c r="O26"/>
      <c r="P26"/>
      <c r="Q26"/>
      <c r="R26"/>
      <c r="S26"/>
      <c r="T26"/>
      <c r="U26" s="11"/>
      <c r="V26" s="11"/>
      <c r="W26" s="11"/>
    </row>
    <row r="27" spans="1:23" x14ac:dyDescent="0.25">
      <c r="A27" s="11"/>
      <c r="B27" s="114"/>
      <c r="C27" s="114"/>
      <c r="D27" s="11"/>
      <c r="E27" s="11"/>
      <c r="M27" s="11"/>
      <c r="N27"/>
      <c r="O27"/>
      <c r="P27"/>
      <c r="Q27"/>
      <c r="R27"/>
      <c r="S27"/>
      <c r="T27"/>
      <c r="U27" s="11"/>
      <c r="V27" s="11"/>
      <c r="W27" s="11"/>
    </row>
    <row r="28" spans="1:23" x14ac:dyDescent="0.25">
      <c r="A28" s="11"/>
      <c r="B28" s="11"/>
      <c r="C28" s="11"/>
      <c r="D28" s="11"/>
      <c r="E28" s="11"/>
      <c r="M28" s="11"/>
      <c r="N28"/>
      <c r="O28"/>
      <c r="P28"/>
      <c r="Q28"/>
      <c r="R28"/>
      <c r="S28"/>
      <c r="T28"/>
      <c r="U28" s="11"/>
      <c r="V28" s="11"/>
      <c r="W28" s="11"/>
    </row>
    <row r="29" spans="1:23" x14ac:dyDescent="0.25">
      <c r="A29" s="11"/>
      <c r="B29" s="11"/>
      <c r="C29" s="11"/>
      <c r="D29" s="11"/>
      <c r="E29" s="11"/>
      <c r="M29" s="11"/>
      <c r="N29"/>
      <c r="O29"/>
      <c r="P29"/>
      <c r="Q29"/>
      <c r="R29"/>
      <c r="S29"/>
      <c r="T29"/>
      <c r="U29" s="11"/>
      <c r="V29" s="11"/>
      <c r="W29" s="11"/>
    </row>
    <row r="30" spans="1:23" x14ac:dyDescent="0.25">
      <c r="A30" s="11"/>
      <c r="B30" s="11"/>
      <c r="C30" s="11"/>
      <c r="D30" s="11"/>
      <c r="E30" s="11"/>
      <c r="M30" s="11"/>
      <c r="N30"/>
      <c r="O30"/>
      <c r="P30"/>
      <c r="Q30"/>
      <c r="R30"/>
      <c r="S30"/>
      <c r="T30"/>
      <c r="U30" s="11"/>
      <c r="V30" s="11"/>
      <c r="W30" s="11"/>
    </row>
    <row r="31" spans="1:23" x14ac:dyDescent="0.25">
      <c r="A31" s="11"/>
      <c r="B31" s="11"/>
      <c r="C31" s="11"/>
      <c r="D31" s="11"/>
      <c r="E31" s="11"/>
      <c r="M31" s="11"/>
      <c r="N31"/>
      <c r="O31"/>
      <c r="P31"/>
      <c r="Q31"/>
      <c r="R31"/>
      <c r="S31"/>
      <c r="T31"/>
      <c r="U31" s="11"/>
      <c r="V31" s="11"/>
      <c r="W31" s="11"/>
    </row>
    <row r="32" spans="1:23" x14ac:dyDescent="0.25">
      <c r="A32" s="11"/>
      <c r="B32" s="11"/>
      <c r="C32" s="11"/>
      <c r="D32" s="11"/>
      <c r="E32" s="11"/>
      <c r="M32" s="11"/>
      <c r="N32"/>
      <c r="O32"/>
      <c r="P32"/>
      <c r="Q32"/>
      <c r="R32"/>
      <c r="S32"/>
      <c r="T32"/>
      <c r="U32" s="11"/>
      <c r="V32" s="11"/>
      <c r="W32" s="11"/>
    </row>
    <row r="33" spans="14:20" x14ac:dyDescent="0.25">
      <c r="N33"/>
      <c r="O33"/>
      <c r="P33"/>
      <c r="Q33"/>
      <c r="R33"/>
      <c r="S33"/>
      <c r="T33"/>
    </row>
    <row r="34" spans="14:20" x14ac:dyDescent="0.25">
      <c r="N34"/>
      <c r="O34"/>
      <c r="P34"/>
      <c r="Q34"/>
      <c r="R34"/>
      <c r="S34"/>
      <c r="T34"/>
    </row>
    <row r="35" spans="14:20" x14ac:dyDescent="0.25">
      <c r="N35"/>
      <c r="O35"/>
      <c r="P35"/>
      <c r="Q35"/>
      <c r="R35"/>
      <c r="S35"/>
      <c r="T35"/>
    </row>
    <row r="36" spans="14:20" x14ac:dyDescent="0.25">
      <c r="N36"/>
      <c r="O36"/>
      <c r="P36"/>
      <c r="Q36"/>
      <c r="R36"/>
      <c r="S36"/>
      <c r="T36"/>
    </row>
    <row r="37" spans="14:20" x14ac:dyDescent="0.25">
      <c r="N37"/>
      <c r="O37"/>
      <c r="P37"/>
      <c r="Q37"/>
      <c r="R37"/>
      <c r="S37"/>
      <c r="T37"/>
    </row>
    <row r="38" spans="14:20" x14ac:dyDescent="0.25">
      <c r="N38"/>
      <c r="O38"/>
      <c r="P38"/>
      <c r="Q38"/>
      <c r="R38"/>
      <c r="S38"/>
      <c r="T38"/>
    </row>
    <row r="39" spans="14:20" x14ac:dyDescent="0.25">
      <c r="N39"/>
      <c r="O39"/>
      <c r="P39"/>
      <c r="Q39"/>
      <c r="R39"/>
      <c r="S39"/>
      <c r="T39"/>
    </row>
    <row r="40" spans="14:20" x14ac:dyDescent="0.25">
      <c r="N40"/>
      <c r="O40"/>
      <c r="P40"/>
      <c r="Q40"/>
      <c r="R40"/>
      <c r="S40"/>
      <c r="T40"/>
    </row>
    <row r="41" spans="14:20" x14ac:dyDescent="0.25">
      <c r="N41"/>
      <c r="O41"/>
      <c r="P41"/>
      <c r="Q41"/>
      <c r="R41"/>
      <c r="S41"/>
      <c r="T41"/>
    </row>
    <row r="42" spans="14:20" x14ac:dyDescent="0.25">
      <c r="N42"/>
      <c r="O42"/>
      <c r="P42"/>
      <c r="Q42"/>
      <c r="R42"/>
      <c r="S42"/>
      <c r="T42"/>
    </row>
    <row r="43" spans="14:20" x14ac:dyDescent="0.25">
      <c r="N43"/>
      <c r="O43"/>
      <c r="P43"/>
      <c r="Q43"/>
      <c r="R43"/>
      <c r="S43"/>
      <c r="T43"/>
    </row>
    <row r="44" spans="14:20" x14ac:dyDescent="0.25">
      <c r="N44"/>
      <c r="O44"/>
      <c r="P44"/>
      <c r="Q44"/>
      <c r="R44"/>
      <c r="S44"/>
      <c r="T44"/>
    </row>
    <row r="45" spans="14:20" x14ac:dyDescent="0.25">
      <c r="N45"/>
      <c r="O45"/>
      <c r="P45"/>
      <c r="Q45"/>
      <c r="R45"/>
      <c r="S45"/>
      <c r="T45"/>
    </row>
    <row r="46" spans="14:20" x14ac:dyDescent="0.25">
      <c r="N46"/>
      <c r="O46"/>
      <c r="P46"/>
      <c r="Q46"/>
      <c r="R46"/>
      <c r="S46"/>
      <c r="T46"/>
    </row>
    <row r="47" spans="14:20" x14ac:dyDescent="0.25">
      <c r="N47"/>
      <c r="O47"/>
      <c r="P47"/>
      <c r="Q47"/>
      <c r="R47"/>
      <c r="S47"/>
      <c r="T47"/>
    </row>
    <row r="48" spans="14:20" x14ac:dyDescent="0.25">
      <c r="N48"/>
      <c r="O48"/>
      <c r="P48"/>
      <c r="Q48"/>
      <c r="R48"/>
      <c r="S48"/>
      <c r="T48"/>
    </row>
    <row r="49" spans="14:20" x14ac:dyDescent="0.25">
      <c r="N49"/>
      <c r="O49"/>
      <c r="P49"/>
      <c r="Q49"/>
      <c r="R49"/>
      <c r="S49"/>
      <c r="T49"/>
    </row>
    <row r="50" spans="14:20" x14ac:dyDescent="0.25">
      <c r="N50"/>
      <c r="O50"/>
      <c r="P50"/>
      <c r="Q50"/>
      <c r="R50"/>
      <c r="S50"/>
      <c r="T50"/>
    </row>
    <row r="51" spans="14:20" x14ac:dyDescent="0.25">
      <c r="N51"/>
      <c r="O51"/>
      <c r="P51"/>
      <c r="Q51"/>
      <c r="R51"/>
      <c r="S51"/>
      <c r="T51"/>
    </row>
    <row r="52" spans="14:20" x14ac:dyDescent="0.25">
      <c r="N52"/>
      <c r="O52"/>
      <c r="P52"/>
      <c r="Q52"/>
      <c r="R52"/>
      <c r="S52"/>
      <c r="T52"/>
    </row>
    <row r="53" spans="14:20" x14ac:dyDescent="0.25">
      <c r="N53"/>
      <c r="O53"/>
      <c r="P53"/>
      <c r="Q53"/>
      <c r="R53"/>
      <c r="S53"/>
      <c r="T53"/>
    </row>
    <row r="54" spans="14:20" x14ac:dyDescent="0.25">
      <c r="N54"/>
      <c r="O54"/>
      <c r="P54"/>
      <c r="Q54"/>
      <c r="R54"/>
      <c r="S54"/>
      <c r="T54"/>
    </row>
    <row r="55" spans="14:20" x14ac:dyDescent="0.25">
      <c r="N55"/>
      <c r="O55"/>
      <c r="P55"/>
      <c r="Q55"/>
      <c r="R55"/>
      <c r="S55"/>
      <c r="T55"/>
    </row>
    <row r="56" spans="14:20" x14ac:dyDescent="0.25">
      <c r="N56"/>
      <c r="O56"/>
      <c r="P56"/>
      <c r="Q56"/>
      <c r="R56"/>
      <c r="S56"/>
      <c r="T56"/>
    </row>
    <row r="57" spans="14:20" x14ac:dyDescent="0.25">
      <c r="N57"/>
      <c r="O57"/>
      <c r="P57"/>
      <c r="Q57"/>
      <c r="R57"/>
      <c r="S57"/>
      <c r="T57"/>
    </row>
    <row r="58" spans="14:20" x14ac:dyDescent="0.25">
      <c r="N58"/>
      <c r="O58"/>
      <c r="P58"/>
      <c r="Q58"/>
      <c r="R58"/>
      <c r="S58"/>
      <c r="T58"/>
    </row>
    <row r="59" spans="14:20" x14ac:dyDescent="0.25">
      <c r="N59"/>
      <c r="O59"/>
      <c r="P59"/>
      <c r="Q59"/>
      <c r="R59"/>
      <c r="S59"/>
      <c r="T59"/>
    </row>
    <row r="60" spans="14:20" x14ac:dyDescent="0.25">
      <c r="N60"/>
      <c r="O60"/>
      <c r="P60"/>
      <c r="Q60"/>
      <c r="R60"/>
      <c r="S60"/>
      <c r="T60"/>
    </row>
    <row r="61" spans="14:20" x14ac:dyDescent="0.25">
      <c r="N61"/>
      <c r="O61"/>
      <c r="P61"/>
      <c r="Q61"/>
      <c r="R61"/>
      <c r="S61"/>
      <c r="T61"/>
    </row>
    <row r="62" spans="14:20" x14ac:dyDescent="0.25">
      <c r="N62"/>
      <c r="O62"/>
      <c r="P62"/>
      <c r="Q62"/>
      <c r="R62"/>
      <c r="S62"/>
      <c r="T62"/>
    </row>
    <row r="63" spans="14:20" x14ac:dyDescent="0.25">
      <c r="N63"/>
      <c r="O63"/>
      <c r="P63"/>
      <c r="Q63"/>
      <c r="R63"/>
      <c r="S63"/>
      <c r="T63"/>
    </row>
    <row r="64" spans="14:20" x14ac:dyDescent="0.25">
      <c r="N64"/>
      <c r="O64"/>
      <c r="P64"/>
      <c r="Q64"/>
      <c r="R64"/>
      <c r="S64"/>
      <c r="T64"/>
    </row>
    <row r="65" spans="14:20" x14ac:dyDescent="0.25">
      <c r="N65"/>
      <c r="O65"/>
      <c r="P65"/>
      <c r="Q65"/>
      <c r="R65"/>
      <c r="S65"/>
      <c r="T65"/>
    </row>
    <row r="66" spans="14:20" x14ac:dyDescent="0.25">
      <c r="N66"/>
      <c r="O66"/>
      <c r="P66"/>
      <c r="Q66"/>
      <c r="R66"/>
      <c r="S66"/>
      <c r="T66"/>
    </row>
    <row r="67" spans="14:20" x14ac:dyDescent="0.25">
      <c r="N67"/>
      <c r="O67"/>
      <c r="P67"/>
      <c r="Q67"/>
      <c r="R67"/>
      <c r="S67"/>
      <c r="T67"/>
    </row>
    <row r="68" spans="14:20" x14ac:dyDescent="0.25">
      <c r="N68"/>
      <c r="O68"/>
      <c r="P68"/>
      <c r="Q68"/>
      <c r="R68"/>
      <c r="S68"/>
      <c r="T68"/>
    </row>
    <row r="69" spans="14:20" x14ac:dyDescent="0.25">
      <c r="N69"/>
      <c r="O69"/>
      <c r="P69"/>
      <c r="Q69"/>
      <c r="R69"/>
      <c r="S69"/>
      <c r="T69"/>
    </row>
    <row r="70" spans="14:20" x14ac:dyDescent="0.25">
      <c r="N70"/>
      <c r="O70"/>
      <c r="P70"/>
      <c r="Q70"/>
      <c r="R70"/>
      <c r="S70"/>
      <c r="T70"/>
    </row>
    <row r="71" spans="14:20" x14ac:dyDescent="0.25">
      <c r="N71"/>
      <c r="O71"/>
      <c r="P71"/>
      <c r="Q71"/>
      <c r="R71"/>
      <c r="S71"/>
      <c r="T71"/>
    </row>
    <row r="72" spans="14:20" x14ac:dyDescent="0.25">
      <c r="N72"/>
      <c r="O72"/>
      <c r="P72"/>
      <c r="Q72"/>
      <c r="R72"/>
      <c r="S72"/>
      <c r="T72"/>
    </row>
    <row r="73" spans="14:20" x14ac:dyDescent="0.25">
      <c r="N73"/>
      <c r="O73"/>
      <c r="P73"/>
      <c r="Q73"/>
      <c r="R73"/>
      <c r="S73"/>
      <c r="T73"/>
    </row>
    <row r="74" spans="14:20" x14ac:dyDescent="0.25">
      <c r="N74"/>
      <c r="O74"/>
      <c r="P74"/>
      <c r="Q74"/>
      <c r="R74"/>
      <c r="S74"/>
      <c r="T74"/>
    </row>
    <row r="75" spans="14:20" x14ac:dyDescent="0.25">
      <c r="N75"/>
      <c r="O75"/>
      <c r="P75"/>
      <c r="Q75"/>
      <c r="R75"/>
      <c r="S75"/>
      <c r="T75"/>
    </row>
    <row r="76" spans="14:20" x14ac:dyDescent="0.25">
      <c r="N76"/>
      <c r="O76"/>
      <c r="P76"/>
      <c r="Q76"/>
      <c r="R76"/>
      <c r="S76"/>
      <c r="T76"/>
    </row>
    <row r="77" spans="14:20" x14ac:dyDescent="0.25">
      <c r="N77"/>
      <c r="O77"/>
      <c r="P77"/>
      <c r="Q77"/>
      <c r="R77"/>
      <c r="S77"/>
      <c r="T77"/>
    </row>
    <row r="78" spans="14:20" x14ac:dyDescent="0.25">
      <c r="N78"/>
      <c r="O78"/>
      <c r="P78"/>
      <c r="Q78"/>
      <c r="R78"/>
      <c r="S78"/>
      <c r="T78"/>
    </row>
    <row r="79" spans="14:20" x14ac:dyDescent="0.25">
      <c r="N79"/>
      <c r="O79"/>
      <c r="P79"/>
      <c r="Q79"/>
      <c r="R79"/>
      <c r="S79"/>
      <c r="T79"/>
    </row>
    <row r="80" spans="14:20" x14ac:dyDescent="0.25">
      <c r="N80"/>
      <c r="O80"/>
      <c r="P80"/>
      <c r="Q80"/>
      <c r="R80"/>
      <c r="S80"/>
      <c r="T80"/>
    </row>
    <row r="81" spans="14:20" x14ac:dyDescent="0.25">
      <c r="N81"/>
      <c r="O81"/>
      <c r="P81"/>
      <c r="Q81"/>
      <c r="R81"/>
      <c r="S81"/>
      <c r="T81"/>
    </row>
    <row r="82" spans="14:20" x14ac:dyDescent="0.25">
      <c r="N82"/>
      <c r="O82"/>
      <c r="P82"/>
      <c r="Q82"/>
      <c r="R82"/>
      <c r="S82"/>
      <c r="T82"/>
    </row>
    <row r="83" spans="14:20" x14ac:dyDescent="0.25">
      <c r="N83"/>
      <c r="O83"/>
      <c r="P83"/>
      <c r="Q83"/>
      <c r="R83"/>
      <c r="S83"/>
      <c r="T83"/>
    </row>
    <row r="84" spans="14:20" x14ac:dyDescent="0.25">
      <c r="N84"/>
      <c r="O84"/>
      <c r="P84"/>
      <c r="Q84"/>
      <c r="R84"/>
      <c r="S84"/>
      <c r="T84"/>
    </row>
    <row r="85" spans="14:20" x14ac:dyDescent="0.25">
      <c r="N85"/>
      <c r="O85"/>
      <c r="P85"/>
      <c r="Q85"/>
      <c r="R85"/>
      <c r="S85"/>
      <c r="T85"/>
    </row>
    <row r="86" spans="14:20" x14ac:dyDescent="0.25">
      <c r="N86"/>
      <c r="O86"/>
      <c r="P86"/>
      <c r="Q86"/>
      <c r="R86"/>
      <c r="S86"/>
      <c r="T86"/>
    </row>
    <row r="87" spans="14:20" x14ac:dyDescent="0.25">
      <c r="N87"/>
      <c r="O87"/>
      <c r="P87"/>
      <c r="Q87"/>
      <c r="R87"/>
      <c r="S87"/>
      <c r="T87"/>
    </row>
    <row r="88" spans="14:20" x14ac:dyDescent="0.25">
      <c r="N88"/>
      <c r="O88"/>
      <c r="P88"/>
      <c r="Q88"/>
      <c r="R88"/>
      <c r="S88"/>
      <c r="T88"/>
    </row>
    <row r="89" spans="14:20" x14ac:dyDescent="0.25">
      <c r="N89"/>
      <c r="O89"/>
      <c r="P89"/>
      <c r="Q89"/>
      <c r="R89"/>
      <c r="S89"/>
      <c r="T89"/>
    </row>
    <row r="90" spans="14:20" x14ac:dyDescent="0.25">
      <c r="N90"/>
      <c r="O90"/>
      <c r="P90"/>
      <c r="Q90" s="11"/>
      <c r="R90" s="11"/>
      <c r="S90" s="11"/>
      <c r="T90" s="11"/>
    </row>
    <row r="91" spans="14:20" x14ac:dyDescent="0.25">
      <c r="N91"/>
      <c r="O91"/>
      <c r="P91"/>
      <c r="Q91" s="11"/>
      <c r="R91" s="11"/>
      <c r="S91" s="11"/>
      <c r="T91" s="11"/>
    </row>
    <row r="92" spans="14:20" x14ac:dyDescent="0.25">
      <c r="N92"/>
      <c r="O92"/>
      <c r="P92"/>
      <c r="Q92" s="11"/>
      <c r="R92" s="11"/>
      <c r="S92" s="11"/>
      <c r="T92" s="11"/>
    </row>
    <row r="93" spans="14:20" x14ac:dyDescent="0.25">
      <c r="N93"/>
      <c r="O93"/>
      <c r="P93"/>
      <c r="Q93" s="11"/>
      <c r="R93" s="11"/>
      <c r="S93" s="11"/>
      <c r="T93" s="11"/>
    </row>
    <row r="94" spans="14:20" x14ac:dyDescent="0.25">
      <c r="N94"/>
      <c r="O94"/>
      <c r="P94"/>
      <c r="Q94" s="11"/>
      <c r="R94" s="11"/>
      <c r="S94" s="11"/>
      <c r="T94" s="11"/>
    </row>
    <row r="95" spans="14:20" x14ac:dyDescent="0.25">
      <c r="N95"/>
      <c r="O95"/>
      <c r="P95"/>
      <c r="Q95" s="11"/>
      <c r="R95" s="11"/>
      <c r="S95" s="11"/>
      <c r="T95" s="11"/>
    </row>
    <row r="96" spans="14:20" x14ac:dyDescent="0.25">
      <c r="N96"/>
      <c r="O96"/>
      <c r="P96"/>
      <c r="Q96" s="11"/>
      <c r="R96" s="11"/>
      <c r="S96" s="11"/>
      <c r="T96" s="11"/>
    </row>
    <row r="97" spans="14:16" x14ac:dyDescent="0.25">
      <c r="N97"/>
      <c r="O97"/>
      <c r="P97"/>
    </row>
    <row r="98" spans="14:16" x14ac:dyDescent="0.25">
      <c r="N98"/>
      <c r="O98"/>
      <c r="P98"/>
    </row>
    <row r="99" spans="14:16" x14ac:dyDescent="0.25">
      <c r="N99"/>
      <c r="O99"/>
      <c r="P99"/>
    </row>
    <row r="100" spans="14:16" x14ac:dyDescent="0.25">
      <c r="N100"/>
      <c r="O100"/>
      <c r="P100"/>
    </row>
    <row r="101" spans="14:16" x14ac:dyDescent="0.25">
      <c r="N101"/>
      <c r="O101"/>
      <c r="P101"/>
    </row>
    <row r="102" spans="14:16" x14ac:dyDescent="0.25">
      <c r="N102"/>
      <c r="O102"/>
      <c r="P102"/>
    </row>
    <row r="103" spans="14:16" x14ac:dyDescent="0.25">
      <c r="N103"/>
      <c r="O103"/>
      <c r="P103"/>
    </row>
    <row r="104" spans="14:16" x14ac:dyDescent="0.25">
      <c r="N104"/>
      <c r="O104"/>
      <c r="P104"/>
    </row>
    <row r="105" spans="14:16" x14ac:dyDescent="0.25">
      <c r="N105"/>
      <c r="O105"/>
      <c r="P105"/>
    </row>
    <row r="106" spans="14:16" x14ac:dyDescent="0.25">
      <c r="N106"/>
      <c r="O106"/>
      <c r="P106"/>
    </row>
    <row r="107" spans="14:16" x14ac:dyDescent="0.25">
      <c r="N107"/>
      <c r="O107"/>
      <c r="P107"/>
    </row>
    <row r="108" spans="14:16" x14ac:dyDescent="0.25">
      <c r="N108"/>
      <c r="O108"/>
      <c r="P108"/>
    </row>
    <row r="109" spans="14:16" x14ac:dyDescent="0.25">
      <c r="N109"/>
      <c r="O109"/>
      <c r="P109"/>
    </row>
    <row r="110" spans="14:16" x14ac:dyDescent="0.25">
      <c r="N110"/>
      <c r="O110"/>
      <c r="P110"/>
    </row>
    <row r="111" spans="14:16" x14ac:dyDescent="0.25">
      <c r="N111"/>
      <c r="O111"/>
      <c r="P111"/>
    </row>
    <row r="112" spans="14:16" x14ac:dyDescent="0.25">
      <c r="N112"/>
      <c r="O112"/>
      <c r="P112"/>
    </row>
    <row r="113" spans="14:16" x14ac:dyDescent="0.25">
      <c r="N113"/>
      <c r="O113"/>
      <c r="P113"/>
    </row>
    <row r="114" spans="14:16" x14ac:dyDescent="0.25">
      <c r="N114"/>
      <c r="O114"/>
      <c r="P114"/>
    </row>
    <row r="115" spans="14:16" x14ac:dyDescent="0.25">
      <c r="N115"/>
      <c r="O115"/>
      <c r="P115"/>
    </row>
    <row r="116" spans="14:16" x14ac:dyDescent="0.25">
      <c r="N116"/>
      <c r="O116"/>
      <c r="P116"/>
    </row>
    <row r="117" spans="14:16" x14ac:dyDescent="0.25">
      <c r="N117"/>
      <c r="O117"/>
      <c r="P117"/>
    </row>
    <row r="118" spans="14:16" x14ac:dyDescent="0.25">
      <c r="N118"/>
      <c r="O118"/>
      <c r="P118"/>
    </row>
    <row r="119" spans="14:16" x14ac:dyDescent="0.25">
      <c r="N119"/>
      <c r="O119"/>
      <c r="P119"/>
    </row>
    <row r="120" spans="14:16" x14ac:dyDescent="0.25">
      <c r="N120"/>
      <c r="O120"/>
      <c r="P120"/>
    </row>
    <row r="121" spans="14:16" x14ac:dyDescent="0.25">
      <c r="N121"/>
      <c r="O121"/>
      <c r="P121"/>
    </row>
    <row r="122" spans="14:16" x14ac:dyDescent="0.25">
      <c r="N122"/>
      <c r="O122"/>
      <c r="P122"/>
    </row>
    <row r="123" spans="14:16" x14ac:dyDescent="0.25">
      <c r="N123"/>
      <c r="O123"/>
      <c r="P123"/>
    </row>
    <row r="124" spans="14:16" x14ac:dyDescent="0.25">
      <c r="N124"/>
      <c r="O124"/>
      <c r="P124"/>
    </row>
    <row r="125" spans="14:16" x14ac:dyDescent="0.25">
      <c r="N125"/>
      <c r="O125"/>
      <c r="P125"/>
    </row>
    <row r="126" spans="14:16" x14ac:dyDescent="0.25">
      <c r="N126"/>
      <c r="O126"/>
      <c r="P126"/>
    </row>
    <row r="127" spans="14:16" x14ac:dyDescent="0.25">
      <c r="N127"/>
      <c r="O127"/>
      <c r="P127"/>
    </row>
    <row r="128" spans="14:16" x14ac:dyDescent="0.25">
      <c r="N128"/>
      <c r="O128"/>
      <c r="P128"/>
    </row>
    <row r="129" spans="14:16" x14ac:dyDescent="0.25">
      <c r="N129"/>
      <c r="O129"/>
      <c r="P129"/>
    </row>
    <row r="130" spans="14:16" x14ac:dyDescent="0.25">
      <c r="N130"/>
      <c r="O130"/>
      <c r="P130"/>
    </row>
    <row r="131" spans="14:16" x14ac:dyDescent="0.25">
      <c r="N131"/>
      <c r="O131"/>
      <c r="P131"/>
    </row>
    <row r="132" spans="14:16" x14ac:dyDescent="0.25">
      <c r="N132"/>
      <c r="O132"/>
      <c r="P132"/>
    </row>
    <row r="133" spans="14:16" x14ac:dyDescent="0.25">
      <c r="N133"/>
      <c r="O133"/>
      <c r="P133"/>
    </row>
    <row r="134" spans="14:16" x14ac:dyDescent="0.25">
      <c r="N134"/>
      <c r="O134"/>
      <c r="P134"/>
    </row>
    <row r="135" spans="14:16" x14ac:dyDescent="0.25">
      <c r="N135"/>
      <c r="O135"/>
      <c r="P135"/>
    </row>
    <row r="136" spans="14:16" x14ac:dyDescent="0.25">
      <c r="N136"/>
      <c r="O136"/>
      <c r="P136"/>
    </row>
    <row r="137" spans="14:16" x14ac:dyDescent="0.25">
      <c r="N137"/>
      <c r="O137"/>
      <c r="P137"/>
    </row>
    <row r="138" spans="14:16" x14ac:dyDescent="0.25">
      <c r="N138"/>
      <c r="O138"/>
      <c r="P138"/>
    </row>
    <row r="139" spans="14:16" x14ac:dyDescent="0.25">
      <c r="N139"/>
      <c r="O139"/>
      <c r="P139"/>
    </row>
    <row r="140" spans="14:16" x14ac:dyDescent="0.25">
      <c r="N140"/>
      <c r="O140"/>
      <c r="P140"/>
    </row>
    <row r="141" spans="14:16" x14ac:dyDescent="0.25">
      <c r="N141"/>
      <c r="O141"/>
      <c r="P141"/>
    </row>
    <row r="142" spans="14:16" x14ac:dyDescent="0.25">
      <c r="N142"/>
      <c r="O142"/>
      <c r="P142"/>
    </row>
    <row r="143" spans="14:16" x14ac:dyDescent="0.25">
      <c r="N143"/>
      <c r="O143"/>
      <c r="P143"/>
    </row>
    <row r="144" spans="14:16" x14ac:dyDescent="0.25">
      <c r="N144"/>
      <c r="O144"/>
      <c r="P144"/>
    </row>
    <row r="145" spans="14:16" x14ac:dyDescent="0.25">
      <c r="N145"/>
      <c r="O145"/>
      <c r="P145"/>
    </row>
    <row r="146" spans="14:16" x14ac:dyDescent="0.25">
      <c r="N146"/>
      <c r="O146"/>
      <c r="P146"/>
    </row>
    <row r="147" spans="14:16" x14ac:dyDescent="0.25">
      <c r="N147"/>
      <c r="O147"/>
      <c r="P147"/>
    </row>
    <row r="148" spans="14:16" x14ac:dyDescent="0.25">
      <c r="N148"/>
      <c r="O148"/>
      <c r="P148"/>
    </row>
    <row r="149" spans="14:16" x14ac:dyDescent="0.25">
      <c r="N149"/>
      <c r="O149"/>
      <c r="P149"/>
    </row>
    <row r="150" spans="14:16" x14ac:dyDescent="0.25">
      <c r="N150"/>
      <c r="O150"/>
      <c r="P150"/>
    </row>
    <row r="151" spans="14:16" x14ac:dyDescent="0.25">
      <c r="N151"/>
      <c r="O151"/>
      <c r="P151"/>
    </row>
    <row r="152" spans="14:16" x14ac:dyDescent="0.25">
      <c r="N152"/>
      <c r="O152"/>
      <c r="P152"/>
    </row>
    <row r="153" spans="14:16" x14ac:dyDescent="0.25">
      <c r="N153"/>
      <c r="O153"/>
      <c r="P153"/>
    </row>
    <row r="154" spans="14:16" x14ac:dyDescent="0.25">
      <c r="N154"/>
      <c r="O154"/>
      <c r="P154"/>
    </row>
    <row r="155" spans="14:16" x14ac:dyDescent="0.25">
      <c r="N155"/>
      <c r="O155"/>
      <c r="P155"/>
    </row>
    <row r="156" spans="14:16" x14ac:dyDescent="0.25">
      <c r="N156"/>
      <c r="O156"/>
      <c r="P156"/>
    </row>
    <row r="157" spans="14:16" x14ac:dyDescent="0.25">
      <c r="N157"/>
      <c r="O157"/>
      <c r="P157"/>
    </row>
    <row r="158" spans="14:16" x14ac:dyDescent="0.25">
      <c r="N158"/>
      <c r="O158"/>
      <c r="P158"/>
    </row>
    <row r="159" spans="14:16" x14ac:dyDescent="0.25">
      <c r="N159"/>
      <c r="O159"/>
      <c r="P159"/>
    </row>
    <row r="160" spans="14:16" x14ac:dyDescent="0.25">
      <c r="N160"/>
      <c r="O160"/>
      <c r="P160"/>
    </row>
    <row r="161" spans="14:16" x14ac:dyDescent="0.25">
      <c r="N161"/>
      <c r="O161"/>
      <c r="P161"/>
    </row>
    <row r="162" spans="14:16" x14ac:dyDescent="0.25">
      <c r="N162"/>
      <c r="O162"/>
      <c r="P162"/>
    </row>
    <row r="163" spans="14:16" x14ac:dyDescent="0.25">
      <c r="N163"/>
      <c r="O163"/>
      <c r="P163"/>
    </row>
    <row r="164" spans="14:16" x14ac:dyDescent="0.25">
      <c r="N164"/>
      <c r="O164"/>
      <c r="P164"/>
    </row>
    <row r="165" spans="14:16" x14ac:dyDescent="0.25">
      <c r="N165"/>
      <c r="O165"/>
      <c r="P165"/>
    </row>
    <row r="166" spans="14:16" x14ac:dyDescent="0.25">
      <c r="N166"/>
      <c r="O166"/>
      <c r="P166"/>
    </row>
    <row r="167" spans="14:16" x14ac:dyDescent="0.25">
      <c r="N167"/>
      <c r="O167"/>
      <c r="P167"/>
    </row>
    <row r="168" spans="14:16" x14ac:dyDescent="0.25">
      <c r="N168"/>
      <c r="O168"/>
      <c r="P168"/>
    </row>
    <row r="169" spans="14:16" x14ac:dyDescent="0.25">
      <c r="N169"/>
      <c r="O169"/>
      <c r="P169"/>
    </row>
    <row r="170" spans="14:16" x14ac:dyDescent="0.25">
      <c r="N170"/>
      <c r="O170"/>
      <c r="P170"/>
    </row>
    <row r="171" spans="14:16" x14ac:dyDescent="0.25">
      <c r="N171"/>
      <c r="O171"/>
      <c r="P171"/>
    </row>
    <row r="172" spans="14:16" x14ac:dyDescent="0.25">
      <c r="N172"/>
      <c r="O172"/>
      <c r="P172"/>
    </row>
    <row r="173" spans="14:16" x14ac:dyDescent="0.25">
      <c r="N173"/>
      <c r="O173"/>
      <c r="P173"/>
    </row>
    <row r="174" spans="14:16" x14ac:dyDescent="0.25">
      <c r="N174"/>
      <c r="O174"/>
      <c r="P174"/>
    </row>
    <row r="175" spans="14:16" x14ac:dyDescent="0.25">
      <c r="N175"/>
      <c r="O175"/>
      <c r="P175"/>
    </row>
    <row r="176" spans="14:16" x14ac:dyDescent="0.25">
      <c r="N176"/>
      <c r="O176"/>
      <c r="P176"/>
    </row>
    <row r="177" spans="14:16" x14ac:dyDescent="0.25">
      <c r="N177"/>
      <c r="O177"/>
      <c r="P177"/>
    </row>
    <row r="178" spans="14:16" x14ac:dyDescent="0.25">
      <c r="N178"/>
      <c r="O178"/>
      <c r="P178"/>
    </row>
    <row r="179" spans="14:16" x14ac:dyDescent="0.25">
      <c r="N179"/>
      <c r="O179"/>
      <c r="P179"/>
    </row>
    <row r="180" spans="14:16" x14ac:dyDescent="0.25">
      <c r="N180"/>
      <c r="O180"/>
      <c r="P180"/>
    </row>
    <row r="181" spans="14:16" x14ac:dyDescent="0.25">
      <c r="N181"/>
      <c r="O181"/>
      <c r="P181" s="11"/>
    </row>
    <row r="182" spans="14:16" x14ac:dyDescent="0.25">
      <c r="N182"/>
      <c r="O182"/>
      <c r="P182" s="11"/>
    </row>
    <row r="183" spans="14:16" x14ac:dyDescent="0.25">
      <c r="N183"/>
      <c r="O183"/>
      <c r="P183" s="11"/>
    </row>
    <row r="184" spans="14:16" x14ac:dyDescent="0.25">
      <c r="N184"/>
      <c r="O184"/>
      <c r="P184" s="11"/>
    </row>
    <row r="185" spans="14:16" x14ac:dyDescent="0.25">
      <c r="N185"/>
      <c r="O185"/>
      <c r="P185" s="11"/>
    </row>
    <row r="186" spans="14:16" x14ac:dyDescent="0.25">
      <c r="N186"/>
      <c r="O186"/>
      <c r="P186" s="11"/>
    </row>
    <row r="187" spans="14:16" x14ac:dyDescent="0.25">
      <c r="N187"/>
      <c r="O187"/>
      <c r="P187" s="11"/>
    </row>
    <row r="188" spans="14:16" x14ac:dyDescent="0.25">
      <c r="N188"/>
      <c r="O188"/>
      <c r="P188" s="11"/>
    </row>
    <row r="189" spans="14:16" x14ac:dyDescent="0.25">
      <c r="N189"/>
      <c r="O189"/>
      <c r="P189" s="11"/>
    </row>
    <row r="190" spans="14:16" x14ac:dyDescent="0.25">
      <c r="N190"/>
      <c r="O190"/>
      <c r="P190" s="11"/>
    </row>
    <row r="191" spans="14:16" x14ac:dyDescent="0.25">
      <c r="N191"/>
      <c r="O191"/>
      <c r="P191" s="11"/>
    </row>
    <row r="192" spans="14:16" x14ac:dyDescent="0.25">
      <c r="N192"/>
      <c r="O192"/>
      <c r="P192" s="11"/>
    </row>
    <row r="193" spans="14:15" x14ac:dyDescent="0.25">
      <c r="N193"/>
      <c r="O193"/>
    </row>
    <row r="194" spans="14:15" x14ac:dyDescent="0.25">
      <c r="N194"/>
      <c r="O194"/>
    </row>
  </sheetData>
  <autoFilter ref="A3:L19" xr:uid="{00000000-0009-0000-0000-000007000000}"/>
  <sortState xmlns:xlrd2="http://schemas.microsoft.com/office/spreadsheetml/2017/richdata2" ref="A11:D18">
    <sortCondition ref="A11:A18"/>
  </sortState>
  <mergeCells count="2">
    <mergeCell ref="A2:L2"/>
    <mergeCell ref="A1:L1"/>
  </mergeCells>
  <phoneticPr fontId="0" type="noConversion"/>
  <printOptions horizontalCentered="1"/>
  <pageMargins left="0.7" right="0.7" top="0.75" bottom="0.75" header="0.3" footer="0.3"/>
  <pageSetup paperSize="9" scale="9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E46"/>
  <sheetViews>
    <sheetView zoomScale="60" zoomScaleNormal="60" workbookViewId="0">
      <selection sqref="A1:AC1"/>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39"/>
      <c r="AA2" s="340"/>
      <c r="AB2" s="340"/>
      <c r="AC2" s="341"/>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342"/>
      <c r="AA3" s="343"/>
      <c r="AB3" s="343"/>
      <c r="AC3" s="344"/>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13" t="s">
        <v>489</v>
      </c>
      <c r="AA5" s="320"/>
      <c r="AB5" s="320"/>
      <c r="AC5" s="351"/>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17"/>
      <c r="AA6" s="327"/>
      <c r="AB6" s="327"/>
      <c r="AC6" s="352"/>
    </row>
    <row r="7" spans="1:29" ht="8.15" customHeight="1" x14ac:dyDescent="0.35">
      <c r="A7" s="194"/>
      <c r="B7" s="191"/>
      <c r="C7" s="191"/>
      <c r="D7" s="191"/>
      <c r="E7" s="191"/>
      <c r="F7" s="191"/>
      <c r="G7" s="191"/>
      <c r="H7" s="191"/>
      <c r="I7" s="191"/>
      <c r="J7" s="191"/>
      <c r="K7" s="191"/>
      <c r="L7" s="191"/>
      <c r="M7" s="191"/>
      <c r="N7" s="191"/>
      <c r="O7" s="191"/>
      <c r="P7" s="191"/>
      <c r="Q7" s="191"/>
      <c r="R7" s="191"/>
      <c r="S7" s="191"/>
      <c r="T7" s="191"/>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25" t="s">
        <v>496</v>
      </c>
      <c r="B11" s="330"/>
      <c r="C11" s="143" t="s">
        <v>497</v>
      </c>
      <c r="D11" s="234">
        <v>111</v>
      </c>
      <c r="E11" s="234"/>
      <c r="F11" s="235"/>
      <c r="G11" s="115" t="s">
        <v>498</v>
      </c>
      <c r="H11" s="116"/>
      <c r="I11" s="329"/>
      <c r="J11" s="326"/>
      <c r="K11" s="326"/>
      <c r="L11" s="326"/>
      <c r="M11" s="326"/>
      <c r="N11" s="332"/>
      <c r="O11" s="236"/>
      <c r="P11" s="236"/>
      <c r="Q11" s="236"/>
      <c r="R11" s="236"/>
      <c r="S11" s="236"/>
      <c r="T11" s="236"/>
      <c r="U11" s="304" t="s">
        <v>499</v>
      </c>
      <c r="V11" s="305"/>
      <c r="W11" s="305"/>
      <c r="X11" s="305"/>
      <c r="Y11" s="305"/>
      <c r="Z11" s="305"/>
      <c r="AA11" s="305"/>
      <c r="AB11" s="305"/>
      <c r="AC11" s="306"/>
    </row>
    <row r="12" spans="1:29" ht="17.149999999999999" customHeight="1" x14ac:dyDescent="0.25">
      <c r="A12" s="325" t="s">
        <v>500</v>
      </c>
      <c r="B12" s="326"/>
      <c r="C12" s="143" t="s">
        <v>497</v>
      </c>
      <c r="D12" s="234">
        <v>130</v>
      </c>
      <c r="E12" s="234"/>
      <c r="F12" s="235"/>
      <c r="G12" s="115" t="s">
        <v>501</v>
      </c>
      <c r="H12" s="116"/>
      <c r="I12" s="329"/>
      <c r="J12" s="326"/>
      <c r="K12" s="326"/>
      <c r="L12" s="326"/>
      <c r="M12" s="326"/>
      <c r="N12" s="332"/>
      <c r="O12" s="236"/>
      <c r="P12" s="236"/>
      <c r="Q12" s="236"/>
      <c r="R12" s="236"/>
      <c r="S12" s="236"/>
      <c r="T12" s="236"/>
      <c r="U12" s="307"/>
      <c r="V12" s="259"/>
      <c r="W12" s="259"/>
      <c r="X12" s="259"/>
      <c r="Y12" s="259"/>
      <c r="Z12" s="259"/>
      <c r="AA12" s="259"/>
      <c r="AB12" s="259"/>
      <c r="AC12" s="308"/>
    </row>
    <row r="13" spans="1:29" ht="17.149999999999999" customHeight="1" x14ac:dyDescent="0.25">
      <c r="A13" s="325" t="s">
        <v>502</v>
      </c>
      <c r="B13" s="326"/>
      <c r="C13" s="143" t="s">
        <v>497</v>
      </c>
      <c r="D13" s="234"/>
      <c r="E13" s="234"/>
      <c r="F13" s="235"/>
      <c r="G13" s="115" t="s">
        <v>503</v>
      </c>
      <c r="H13" s="116"/>
      <c r="I13" s="329"/>
      <c r="J13" s="326"/>
      <c r="K13" s="326"/>
      <c r="L13" s="326"/>
      <c r="M13" s="326"/>
      <c r="N13" s="332"/>
      <c r="O13" s="236"/>
      <c r="P13" s="236"/>
      <c r="Q13" s="236"/>
      <c r="R13" s="236"/>
      <c r="S13" s="236"/>
      <c r="T13" s="236"/>
      <c r="U13" s="298" t="s">
        <v>504</v>
      </c>
      <c r="V13" s="299"/>
      <c r="W13" s="299"/>
      <c r="X13" s="299"/>
      <c r="Y13" s="302" t="s">
        <v>505</v>
      </c>
      <c r="Z13" s="298" t="s">
        <v>506</v>
      </c>
      <c r="AA13" s="299"/>
      <c r="AB13" s="299"/>
      <c r="AC13" s="306" t="s">
        <v>505</v>
      </c>
    </row>
    <row r="14" spans="1:29" ht="17.149999999999999" customHeight="1" x14ac:dyDescent="0.25">
      <c r="A14" s="325" t="s">
        <v>507</v>
      </c>
      <c r="B14" s="326"/>
      <c r="C14" s="143" t="s">
        <v>497</v>
      </c>
      <c r="D14" s="234"/>
      <c r="E14" s="234"/>
      <c r="F14" s="235"/>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3">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7"/>
    </row>
    <row r="16" spans="1:29" ht="17.149999999999999" customHeight="1" thickBot="1" x14ac:dyDescent="0.3">
      <c r="A16" s="168" t="s">
        <v>509</v>
      </c>
      <c r="B16" s="36" t="s">
        <v>510</v>
      </c>
      <c r="C16" s="36" t="s">
        <v>53</v>
      </c>
      <c r="D16" s="255" t="s">
        <v>511</v>
      </c>
      <c r="E16" s="255"/>
      <c r="F16" s="255"/>
      <c r="G16" s="255"/>
      <c r="H16" s="255"/>
      <c r="I16" s="36" t="s">
        <v>53</v>
      </c>
      <c r="J16" s="255" t="s">
        <v>512</v>
      </c>
      <c r="K16" s="255"/>
      <c r="L16" s="255"/>
      <c r="M16" s="255"/>
      <c r="N16" s="255"/>
      <c r="O16" s="255"/>
      <c r="P16" s="255"/>
      <c r="Q16" s="255"/>
      <c r="R16" s="255"/>
      <c r="S16" s="255"/>
      <c r="T16" s="255"/>
      <c r="U16" s="255"/>
      <c r="V16" s="255"/>
      <c r="W16" s="255"/>
      <c r="X16" s="255"/>
      <c r="Y16" s="255"/>
      <c r="Z16" s="36" t="s">
        <v>200</v>
      </c>
      <c r="AA16" s="36" t="s">
        <v>201</v>
      </c>
      <c r="AB16" s="36" t="s">
        <v>50</v>
      </c>
      <c r="AC16" s="165" t="s">
        <v>513</v>
      </c>
    </row>
    <row r="17" spans="1:31" ht="25.4" customHeight="1" x14ac:dyDescent="0.25">
      <c r="A17" s="284"/>
      <c r="B17" s="287"/>
      <c r="C17" s="280"/>
      <c r="D17" s="128"/>
      <c r="E17" s="129"/>
      <c r="F17" s="129"/>
      <c r="G17" s="129"/>
      <c r="H17" s="130"/>
      <c r="I17" s="277"/>
      <c r="J17" s="128"/>
      <c r="K17" s="129"/>
      <c r="L17" s="129"/>
      <c r="M17" s="129"/>
      <c r="N17" s="129"/>
      <c r="O17" s="129"/>
      <c r="P17" s="129"/>
      <c r="Q17" s="129"/>
      <c r="R17" s="129"/>
      <c r="S17" s="129"/>
      <c r="T17" s="129"/>
      <c r="U17" s="129"/>
      <c r="V17" s="129"/>
      <c r="W17" s="129"/>
      <c r="X17" s="129"/>
      <c r="Y17" s="130"/>
      <c r="Z17" s="265">
        <f>COUNTIFS(D17:Y19,"&gt;99", D17:Y19,"&lt;140")</f>
        <v>0</v>
      </c>
      <c r="AA17" s="268">
        <f>COUNTIFS(D17:Y19,"&gt;139", D17:Y19,"&lt;179")</f>
        <v>0</v>
      </c>
      <c r="AB17" s="268">
        <f>COUNTIFS(D17:Y19,"=180")</f>
        <v>0</v>
      </c>
      <c r="AC17" s="268">
        <v>0</v>
      </c>
      <c r="AD17" s="118">
        <f>SUM(D17:H22)</f>
        <v>0</v>
      </c>
      <c r="AE17" s="118">
        <f>SUM(J17:Y17)</f>
        <v>0</v>
      </c>
    </row>
    <row r="18" spans="1:31" ht="25.4" customHeight="1" x14ac:dyDescent="0.25">
      <c r="A18" s="285"/>
      <c r="B18" s="288"/>
      <c r="C18" s="281"/>
      <c r="D18" s="134"/>
      <c r="E18" s="135"/>
      <c r="F18" s="135"/>
      <c r="G18" s="135"/>
      <c r="H18" s="136"/>
      <c r="I18" s="278"/>
      <c r="J18" s="134"/>
      <c r="K18" s="135"/>
      <c r="L18" s="135"/>
      <c r="M18" s="135"/>
      <c r="N18" s="135"/>
      <c r="O18" s="135"/>
      <c r="P18" s="135"/>
      <c r="Q18" s="135"/>
      <c r="R18" s="135"/>
      <c r="S18" s="135"/>
      <c r="T18" s="135"/>
      <c r="U18" s="135"/>
      <c r="V18" s="135"/>
      <c r="W18" s="135"/>
      <c r="X18" s="135"/>
      <c r="Y18" s="136"/>
      <c r="Z18" s="266"/>
      <c r="AA18" s="269"/>
      <c r="AB18" s="269"/>
      <c r="AC18" s="269"/>
      <c r="AD18" s="118"/>
      <c r="AE18" s="118">
        <f>SUM(J18:Y18)</f>
        <v>0</v>
      </c>
    </row>
    <row r="19" spans="1:31" ht="25.4" customHeight="1" thickBot="1" x14ac:dyDescent="0.3">
      <c r="A19" s="286"/>
      <c r="B19" s="289"/>
      <c r="C19" s="281"/>
      <c r="D19" s="140"/>
      <c r="E19" s="141"/>
      <c r="F19" s="141"/>
      <c r="G19" s="141"/>
      <c r="H19" s="142"/>
      <c r="I19" s="279"/>
      <c r="J19" s="140"/>
      <c r="K19" s="141"/>
      <c r="L19" s="141"/>
      <c r="M19" s="141"/>
      <c r="N19" s="141"/>
      <c r="O19" s="141"/>
      <c r="P19" s="141"/>
      <c r="Q19" s="141"/>
      <c r="R19" s="141"/>
      <c r="S19" s="141"/>
      <c r="T19" s="141"/>
      <c r="U19" s="141"/>
      <c r="V19" s="141"/>
      <c r="W19" s="141"/>
      <c r="X19" s="141"/>
      <c r="Y19" s="142"/>
      <c r="Z19" s="267"/>
      <c r="AA19" s="270"/>
      <c r="AB19" s="270"/>
      <c r="AC19" s="270"/>
      <c r="AD19" s="118"/>
      <c r="AE19" s="118">
        <f>SUM(J19:Y19)</f>
        <v>0</v>
      </c>
    </row>
    <row r="20" spans="1:31" ht="25.4" customHeight="1" x14ac:dyDescent="0.25">
      <c r="A20" s="290"/>
      <c r="B20" s="292"/>
      <c r="C20" s="282"/>
      <c r="D20" s="128"/>
      <c r="E20" s="129"/>
      <c r="F20" s="129"/>
      <c r="G20" s="129"/>
      <c r="H20" s="130"/>
      <c r="I20" s="277"/>
      <c r="J20" s="128"/>
      <c r="K20" s="129"/>
      <c r="L20" s="129"/>
      <c r="M20" s="129"/>
      <c r="N20" s="129"/>
      <c r="O20" s="129"/>
      <c r="P20" s="129"/>
      <c r="Q20" s="129"/>
      <c r="R20" s="129"/>
      <c r="S20" s="129"/>
      <c r="T20" s="129"/>
      <c r="U20" s="129"/>
      <c r="V20" s="129"/>
      <c r="W20" s="129"/>
      <c r="X20" s="129"/>
      <c r="Y20" s="130"/>
      <c r="Z20" s="265">
        <f t="shared" ref="Z20" si="0">COUNTIFS(D20:Y22,"&gt;99", D20:Y22,"&lt;140")</f>
        <v>0</v>
      </c>
      <c r="AA20" s="265">
        <f t="shared" ref="AA20" si="1">COUNTIFS(D20:Y22,"&gt;139", D20:Y22,"&lt;179")</f>
        <v>0</v>
      </c>
      <c r="AB20" s="268">
        <f t="shared" ref="AB20" si="2">COUNTIFS(D20:Y22,"=180")</f>
        <v>0</v>
      </c>
      <c r="AC20" s="268">
        <v>0</v>
      </c>
      <c r="AD20" s="118"/>
      <c r="AE20" s="118">
        <f t="shared" ref="AE20:AE46" si="3">SUM(J20:Y20)</f>
        <v>0</v>
      </c>
    </row>
    <row r="21" spans="1:31" ht="25.4" customHeight="1" x14ac:dyDescent="0.25">
      <c r="A21" s="285"/>
      <c r="B21" s="288"/>
      <c r="C21" s="282"/>
      <c r="D21" s="134"/>
      <c r="E21" s="135"/>
      <c r="F21" s="135"/>
      <c r="G21" s="135"/>
      <c r="H21" s="136"/>
      <c r="I21" s="278"/>
      <c r="J21" s="134"/>
      <c r="K21" s="135"/>
      <c r="L21" s="135"/>
      <c r="M21" s="135"/>
      <c r="N21" s="135"/>
      <c r="O21" s="135"/>
      <c r="P21" s="135"/>
      <c r="Q21" s="135"/>
      <c r="R21" s="135"/>
      <c r="S21" s="135"/>
      <c r="T21" s="135"/>
      <c r="U21" s="135"/>
      <c r="V21" s="135"/>
      <c r="W21" s="135"/>
      <c r="X21" s="135"/>
      <c r="Y21" s="136"/>
      <c r="Z21" s="266"/>
      <c r="AA21" s="266"/>
      <c r="AB21" s="269"/>
      <c r="AC21" s="269"/>
      <c r="AD21" s="118"/>
      <c r="AE21" s="118">
        <f t="shared" si="3"/>
        <v>0</v>
      </c>
    </row>
    <row r="22" spans="1:31" ht="25.4" customHeight="1" thickBot="1" x14ac:dyDescent="0.3">
      <c r="A22" s="291"/>
      <c r="B22" s="293"/>
      <c r="C22" s="283"/>
      <c r="D22" s="140"/>
      <c r="E22" s="141"/>
      <c r="F22" s="141"/>
      <c r="G22" s="141"/>
      <c r="H22" s="142"/>
      <c r="I22" s="279"/>
      <c r="J22" s="140"/>
      <c r="K22" s="141"/>
      <c r="L22" s="141"/>
      <c r="M22" s="141"/>
      <c r="N22" s="141"/>
      <c r="O22" s="141"/>
      <c r="P22" s="141"/>
      <c r="Q22" s="141"/>
      <c r="R22" s="141"/>
      <c r="S22" s="141"/>
      <c r="T22" s="141"/>
      <c r="U22" s="141"/>
      <c r="V22" s="141"/>
      <c r="W22" s="141"/>
      <c r="X22" s="141"/>
      <c r="Y22" s="142"/>
      <c r="Z22" s="267"/>
      <c r="AA22" s="267"/>
      <c r="AB22" s="270"/>
      <c r="AC22" s="270"/>
      <c r="AD22" s="118"/>
      <c r="AE22" s="118">
        <f t="shared" si="3"/>
        <v>0</v>
      </c>
    </row>
    <row r="23" spans="1:31" ht="25.4" customHeight="1" x14ac:dyDescent="0.25">
      <c r="A23" s="271"/>
      <c r="B23" s="272"/>
      <c r="C23" s="280"/>
      <c r="D23" s="128"/>
      <c r="E23" s="129"/>
      <c r="F23" s="129"/>
      <c r="G23" s="129"/>
      <c r="H23" s="130"/>
      <c r="I23" s="277"/>
      <c r="J23" s="128"/>
      <c r="K23" s="129"/>
      <c r="L23" s="129"/>
      <c r="M23" s="129"/>
      <c r="N23" s="129"/>
      <c r="O23" s="129"/>
      <c r="P23" s="129"/>
      <c r="Q23" s="129"/>
      <c r="R23" s="129"/>
      <c r="S23" s="129"/>
      <c r="T23" s="129"/>
      <c r="U23" s="129"/>
      <c r="V23" s="129"/>
      <c r="W23" s="129"/>
      <c r="X23" s="129"/>
      <c r="Y23" s="130"/>
      <c r="Z23" s="265">
        <f t="shared" ref="Z23" si="4">COUNTIFS(D23:Y25,"&gt;99", D23:Y25,"&lt;140")</f>
        <v>0</v>
      </c>
      <c r="AA23" s="265">
        <f t="shared" ref="AA23" si="5">COUNTIFS(D23:Y25,"&gt;139", D23:Y25,"&lt;179")</f>
        <v>0</v>
      </c>
      <c r="AB23" s="268">
        <f t="shared" ref="AB23" si="6">COUNTIFS(D23:Y25,"=180")</f>
        <v>0</v>
      </c>
      <c r="AC23" s="268">
        <v>0</v>
      </c>
      <c r="AD23" s="118">
        <f>SUM(D23:H28)</f>
        <v>0</v>
      </c>
      <c r="AE23" s="118">
        <f t="shared" si="3"/>
        <v>0</v>
      </c>
    </row>
    <row r="24" spans="1:31" ht="25.4" customHeight="1" x14ac:dyDescent="0.25">
      <c r="A24" s="261"/>
      <c r="B24" s="263"/>
      <c r="C24" s="281"/>
      <c r="D24" s="134"/>
      <c r="E24" s="135"/>
      <c r="F24" s="135"/>
      <c r="G24" s="135"/>
      <c r="H24" s="136"/>
      <c r="I24" s="278"/>
      <c r="J24" s="134"/>
      <c r="K24" s="135"/>
      <c r="L24" s="135"/>
      <c r="M24" s="135"/>
      <c r="N24" s="135"/>
      <c r="O24" s="135"/>
      <c r="P24" s="135"/>
      <c r="Q24" s="135"/>
      <c r="R24" s="135"/>
      <c r="S24" s="135"/>
      <c r="T24" s="135"/>
      <c r="U24" s="135"/>
      <c r="V24" s="135"/>
      <c r="W24" s="135"/>
      <c r="X24" s="135"/>
      <c r="Y24" s="136"/>
      <c r="Z24" s="266"/>
      <c r="AA24" s="266"/>
      <c r="AB24" s="269"/>
      <c r="AC24" s="269"/>
      <c r="AD24" s="118"/>
      <c r="AE24" s="118">
        <f t="shared" si="3"/>
        <v>0</v>
      </c>
    </row>
    <row r="25" spans="1:31" ht="25.4" customHeight="1" thickBot="1" x14ac:dyDescent="0.3">
      <c r="A25" s="261"/>
      <c r="B25" s="263"/>
      <c r="C25" s="281"/>
      <c r="D25" s="140"/>
      <c r="E25" s="141"/>
      <c r="F25" s="141"/>
      <c r="G25" s="141"/>
      <c r="H25" s="142"/>
      <c r="I25" s="279"/>
      <c r="J25" s="140"/>
      <c r="K25" s="141"/>
      <c r="L25" s="141"/>
      <c r="M25" s="141"/>
      <c r="N25" s="141"/>
      <c r="O25" s="141"/>
      <c r="P25" s="141"/>
      <c r="Q25" s="141"/>
      <c r="R25" s="141"/>
      <c r="S25" s="141"/>
      <c r="T25" s="141"/>
      <c r="U25" s="141"/>
      <c r="V25" s="141"/>
      <c r="W25" s="141"/>
      <c r="X25" s="141"/>
      <c r="Y25" s="142"/>
      <c r="Z25" s="267"/>
      <c r="AA25" s="267"/>
      <c r="AB25" s="270"/>
      <c r="AC25" s="270"/>
      <c r="AD25" s="118"/>
      <c r="AE25" s="118">
        <f t="shared" si="3"/>
        <v>0</v>
      </c>
    </row>
    <row r="26" spans="1:31" ht="25.4" customHeight="1" x14ac:dyDescent="0.25">
      <c r="A26" s="261"/>
      <c r="B26" s="263"/>
      <c r="C26" s="282"/>
      <c r="D26" s="128"/>
      <c r="E26" s="129"/>
      <c r="F26" s="129"/>
      <c r="G26" s="129"/>
      <c r="H26" s="130"/>
      <c r="I26" s="277"/>
      <c r="J26" s="128"/>
      <c r="K26" s="129"/>
      <c r="L26" s="129"/>
      <c r="M26" s="129"/>
      <c r="N26" s="129"/>
      <c r="O26" s="129"/>
      <c r="P26" s="129"/>
      <c r="Q26" s="129"/>
      <c r="R26" s="129"/>
      <c r="S26" s="129"/>
      <c r="T26" s="129"/>
      <c r="U26" s="129"/>
      <c r="V26" s="129"/>
      <c r="W26" s="129"/>
      <c r="X26" s="129"/>
      <c r="Y26" s="130"/>
      <c r="Z26" s="265">
        <f t="shared" ref="Z26" si="7">COUNTIFS(D26:Y28,"&gt;99", D26:Y28,"&lt;140")</f>
        <v>0</v>
      </c>
      <c r="AA26" s="265">
        <f t="shared" ref="AA26" si="8">COUNTIFS(D26:Y28,"&gt;139", D26:Y28,"&lt;179")</f>
        <v>0</v>
      </c>
      <c r="AB26" s="268">
        <f t="shared" ref="AB26" si="9">COUNTIFS(D26:Y28,"=180")</f>
        <v>0</v>
      </c>
      <c r="AC26" s="268">
        <v>0</v>
      </c>
      <c r="AD26" s="118"/>
      <c r="AE26" s="118">
        <f t="shared" si="3"/>
        <v>0</v>
      </c>
    </row>
    <row r="27" spans="1:31" ht="25.4" customHeight="1" x14ac:dyDescent="0.25">
      <c r="A27" s="261"/>
      <c r="B27" s="263"/>
      <c r="C27" s="282"/>
      <c r="D27" s="134"/>
      <c r="E27" s="135"/>
      <c r="F27" s="135"/>
      <c r="G27" s="135"/>
      <c r="H27" s="136"/>
      <c r="I27" s="278"/>
      <c r="J27" s="134"/>
      <c r="K27" s="135"/>
      <c r="L27" s="135"/>
      <c r="M27" s="135"/>
      <c r="N27" s="135"/>
      <c r="O27" s="135"/>
      <c r="P27" s="135"/>
      <c r="Q27" s="135"/>
      <c r="R27" s="135"/>
      <c r="S27" s="135"/>
      <c r="T27" s="135"/>
      <c r="U27" s="135"/>
      <c r="V27" s="135"/>
      <c r="W27" s="135"/>
      <c r="X27" s="135"/>
      <c r="Y27" s="136"/>
      <c r="Z27" s="266"/>
      <c r="AA27" s="266"/>
      <c r="AB27" s="269"/>
      <c r="AC27" s="269"/>
      <c r="AD27" s="118"/>
      <c r="AE27" s="118">
        <f t="shared" si="3"/>
        <v>0</v>
      </c>
    </row>
    <row r="28" spans="1:31" ht="25.4" customHeight="1" thickBot="1" x14ac:dyDescent="0.3">
      <c r="A28" s="262"/>
      <c r="B28" s="264"/>
      <c r="C28" s="283"/>
      <c r="D28" s="140"/>
      <c r="E28" s="141"/>
      <c r="F28" s="141"/>
      <c r="G28" s="141"/>
      <c r="H28" s="142"/>
      <c r="I28" s="279"/>
      <c r="J28" s="140"/>
      <c r="K28" s="141"/>
      <c r="L28" s="141"/>
      <c r="M28" s="141"/>
      <c r="N28" s="141"/>
      <c r="O28" s="141"/>
      <c r="P28" s="141"/>
      <c r="Q28" s="141"/>
      <c r="R28" s="141"/>
      <c r="S28" s="141"/>
      <c r="T28" s="141"/>
      <c r="U28" s="141"/>
      <c r="V28" s="141"/>
      <c r="W28" s="141"/>
      <c r="X28" s="141"/>
      <c r="Y28" s="142"/>
      <c r="Z28" s="267"/>
      <c r="AA28" s="267"/>
      <c r="AB28" s="270"/>
      <c r="AC28" s="270"/>
      <c r="AD28" s="118"/>
      <c r="AE28" s="118">
        <f t="shared" si="3"/>
        <v>0</v>
      </c>
    </row>
    <row r="29" spans="1:31" ht="25.4" customHeight="1" x14ac:dyDescent="0.25">
      <c r="A29" s="271"/>
      <c r="B29" s="272"/>
      <c r="C29" s="280"/>
      <c r="D29" s="128"/>
      <c r="E29" s="129"/>
      <c r="F29" s="129"/>
      <c r="G29" s="129"/>
      <c r="H29" s="130"/>
      <c r="I29" s="277"/>
      <c r="J29" s="128"/>
      <c r="K29" s="129"/>
      <c r="L29" s="129"/>
      <c r="M29" s="129"/>
      <c r="N29" s="129"/>
      <c r="O29" s="129"/>
      <c r="P29" s="129"/>
      <c r="Q29" s="129"/>
      <c r="R29" s="129"/>
      <c r="S29" s="129"/>
      <c r="T29" s="129"/>
      <c r="U29" s="129"/>
      <c r="V29" s="129"/>
      <c r="W29" s="129"/>
      <c r="X29" s="129"/>
      <c r="Y29" s="130"/>
      <c r="Z29" s="265">
        <f t="shared" ref="Z29" si="10">COUNTIFS(D29:Y31,"&gt;99", D29:Y31,"&lt;140")</f>
        <v>0</v>
      </c>
      <c r="AA29" s="265">
        <f t="shared" ref="AA29" si="11">COUNTIFS(D29:Y31,"&gt;139", D29:Y31,"&lt;179")</f>
        <v>0</v>
      </c>
      <c r="AB29" s="268">
        <f t="shared" ref="AB29" si="12">COUNTIFS(D29:Y31,"=180")</f>
        <v>0</v>
      </c>
      <c r="AC29" s="268">
        <v>0</v>
      </c>
      <c r="AD29" s="118">
        <f>SUM(D29:H34)</f>
        <v>0</v>
      </c>
      <c r="AE29" s="118">
        <f t="shared" si="3"/>
        <v>0</v>
      </c>
    </row>
    <row r="30" spans="1:31" ht="25.4" customHeight="1" x14ac:dyDescent="0.25">
      <c r="A30" s="261"/>
      <c r="B30" s="263"/>
      <c r="C30" s="281"/>
      <c r="D30" s="134"/>
      <c r="E30" s="135"/>
      <c r="F30" s="135"/>
      <c r="G30" s="135"/>
      <c r="H30" s="136"/>
      <c r="I30" s="278"/>
      <c r="J30" s="134"/>
      <c r="K30" s="135"/>
      <c r="L30" s="135"/>
      <c r="M30" s="135"/>
      <c r="N30" s="135"/>
      <c r="O30" s="135"/>
      <c r="P30" s="135"/>
      <c r="Q30" s="135"/>
      <c r="R30" s="135"/>
      <c r="S30" s="135"/>
      <c r="T30" s="135"/>
      <c r="U30" s="135"/>
      <c r="V30" s="135"/>
      <c r="W30" s="135"/>
      <c r="X30" s="135"/>
      <c r="Y30" s="136"/>
      <c r="Z30" s="266"/>
      <c r="AA30" s="266"/>
      <c r="AB30" s="269"/>
      <c r="AC30" s="269"/>
      <c r="AD30" s="118"/>
      <c r="AE30" s="118">
        <f t="shared" si="3"/>
        <v>0</v>
      </c>
    </row>
    <row r="31" spans="1:31" ht="25.4" customHeight="1" thickBot="1" x14ac:dyDescent="0.3">
      <c r="A31" s="261"/>
      <c r="B31" s="263"/>
      <c r="C31" s="281"/>
      <c r="D31" s="140"/>
      <c r="E31" s="141"/>
      <c r="F31" s="141"/>
      <c r="G31" s="141"/>
      <c r="H31" s="142"/>
      <c r="I31" s="279"/>
      <c r="J31" s="140"/>
      <c r="K31" s="141"/>
      <c r="L31" s="141"/>
      <c r="M31" s="141"/>
      <c r="N31" s="141"/>
      <c r="O31" s="141"/>
      <c r="P31" s="141"/>
      <c r="Q31" s="141"/>
      <c r="R31" s="141"/>
      <c r="S31" s="141"/>
      <c r="T31" s="141"/>
      <c r="U31" s="141"/>
      <c r="V31" s="141"/>
      <c r="W31" s="141"/>
      <c r="X31" s="141"/>
      <c r="Y31" s="142"/>
      <c r="Z31" s="267"/>
      <c r="AA31" s="267"/>
      <c r="AB31" s="270"/>
      <c r="AC31" s="270"/>
      <c r="AD31" s="118"/>
      <c r="AE31" s="118">
        <f t="shared" si="3"/>
        <v>0</v>
      </c>
    </row>
    <row r="32" spans="1:31" ht="25.4" customHeight="1" x14ac:dyDescent="0.25">
      <c r="A32" s="261"/>
      <c r="B32" s="263"/>
      <c r="C32" s="282"/>
      <c r="D32" s="128"/>
      <c r="E32" s="129"/>
      <c r="F32" s="129"/>
      <c r="G32" s="129"/>
      <c r="H32" s="130"/>
      <c r="I32" s="277"/>
      <c r="J32" s="128"/>
      <c r="K32" s="129"/>
      <c r="L32" s="129"/>
      <c r="M32" s="129"/>
      <c r="N32" s="129"/>
      <c r="O32" s="129"/>
      <c r="P32" s="129"/>
      <c r="Q32" s="129"/>
      <c r="R32" s="129"/>
      <c r="S32" s="129"/>
      <c r="T32" s="129"/>
      <c r="U32" s="129"/>
      <c r="V32" s="129"/>
      <c r="W32" s="129"/>
      <c r="X32" s="129"/>
      <c r="Y32" s="130"/>
      <c r="Z32" s="265">
        <f t="shared" ref="Z32" si="13">COUNTIFS(D32:Y34,"&gt;99", D32:Y34,"&lt;140")</f>
        <v>0</v>
      </c>
      <c r="AA32" s="265">
        <f t="shared" ref="AA32" si="14">COUNTIFS(D32:Y34,"&gt;139", D32:Y34,"&lt;179")</f>
        <v>0</v>
      </c>
      <c r="AB32" s="268">
        <f t="shared" ref="AB32" si="15">COUNTIFS(D32:Y34,"=180")</f>
        <v>0</v>
      </c>
      <c r="AC32" s="268">
        <v>0</v>
      </c>
      <c r="AD32" s="118"/>
      <c r="AE32" s="118">
        <f t="shared" si="3"/>
        <v>0</v>
      </c>
    </row>
    <row r="33" spans="1:31" ht="25.4" customHeight="1" x14ac:dyDescent="0.25">
      <c r="A33" s="261"/>
      <c r="B33" s="263"/>
      <c r="C33" s="282"/>
      <c r="D33" s="134"/>
      <c r="E33" s="135"/>
      <c r="F33" s="135"/>
      <c r="G33" s="135"/>
      <c r="H33" s="136"/>
      <c r="I33" s="278"/>
      <c r="J33" s="134"/>
      <c r="K33" s="135"/>
      <c r="L33" s="135"/>
      <c r="M33" s="135"/>
      <c r="N33" s="135"/>
      <c r="O33" s="135"/>
      <c r="P33" s="135"/>
      <c r="Q33" s="135"/>
      <c r="R33" s="135"/>
      <c r="S33" s="135"/>
      <c r="T33" s="135"/>
      <c r="U33" s="135"/>
      <c r="V33" s="135"/>
      <c r="W33" s="135"/>
      <c r="X33" s="135"/>
      <c r="Y33" s="136"/>
      <c r="Z33" s="266"/>
      <c r="AA33" s="266"/>
      <c r="AB33" s="269"/>
      <c r="AC33" s="269"/>
      <c r="AD33" s="118"/>
      <c r="AE33" s="118">
        <f t="shared" si="3"/>
        <v>0</v>
      </c>
    </row>
    <row r="34" spans="1:31" ht="25.4" customHeight="1" thickBot="1" x14ac:dyDescent="0.3">
      <c r="A34" s="262"/>
      <c r="B34" s="264"/>
      <c r="C34" s="283"/>
      <c r="D34" s="140"/>
      <c r="E34" s="141"/>
      <c r="F34" s="141"/>
      <c r="G34" s="141"/>
      <c r="H34" s="142"/>
      <c r="I34" s="279"/>
      <c r="J34" s="140"/>
      <c r="K34" s="141"/>
      <c r="L34" s="141"/>
      <c r="M34" s="141"/>
      <c r="N34" s="141"/>
      <c r="O34" s="141"/>
      <c r="P34" s="141"/>
      <c r="Q34" s="141"/>
      <c r="R34" s="141"/>
      <c r="S34" s="141"/>
      <c r="T34" s="141"/>
      <c r="U34" s="141"/>
      <c r="V34" s="141"/>
      <c r="W34" s="141"/>
      <c r="X34" s="141"/>
      <c r="Y34" s="142"/>
      <c r="Z34" s="267"/>
      <c r="AA34" s="267"/>
      <c r="AB34" s="270"/>
      <c r="AC34" s="270"/>
      <c r="AD34" s="118"/>
      <c r="AE34" s="118">
        <f t="shared" si="3"/>
        <v>0</v>
      </c>
    </row>
    <row r="35" spans="1:31" ht="25.4" customHeight="1" x14ac:dyDescent="0.25">
      <c r="A35" s="271"/>
      <c r="B35" s="272"/>
      <c r="C35" s="280"/>
      <c r="D35" s="128"/>
      <c r="E35" s="129"/>
      <c r="F35" s="129"/>
      <c r="G35" s="129"/>
      <c r="H35" s="130"/>
      <c r="I35" s="277"/>
      <c r="J35" s="128"/>
      <c r="K35" s="129"/>
      <c r="L35" s="129"/>
      <c r="M35" s="129"/>
      <c r="N35" s="129"/>
      <c r="O35" s="129"/>
      <c r="P35" s="129"/>
      <c r="Q35" s="129"/>
      <c r="R35" s="129"/>
      <c r="S35" s="129"/>
      <c r="T35" s="129"/>
      <c r="U35" s="129"/>
      <c r="V35" s="129"/>
      <c r="W35" s="129"/>
      <c r="X35" s="129"/>
      <c r="Y35" s="130"/>
      <c r="Z35" s="265">
        <f t="shared" ref="Z35" si="16">COUNTIFS(D35:Y37,"&gt;99", D35:Y37,"&lt;140")</f>
        <v>0</v>
      </c>
      <c r="AA35" s="265">
        <f t="shared" ref="AA35" si="17">COUNTIFS(D35:Y37,"&gt;139", D35:Y37,"&lt;179")</f>
        <v>0</v>
      </c>
      <c r="AB35" s="268">
        <f t="shared" ref="AB35" si="18">COUNTIFS(D35:Y37,"=180")</f>
        <v>0</v>
      </c>
      <c r="AC35" s="268">
        <v>0</v>
      </c>
      <c r="AD35" s="118">
        <f>SUM(D35:H40)</f>
        <v>0</v>
      </c>
      <c r="AE35" s="118">
        <f t="shared" si="3"/>
        <v>0</v>
      </c>
    </row>
    <row r="36" spans="1:31" ht="25.4" customHeight="1" x14ac:dyDescent="0.25">
      <c r="A36" s="261"/>
      <c r="B36" s="263"/>
      <c r="C36" s="281"/>
      <c r="D36" s="134"/>
      <c r="E36" s="135"/>
      <c r="F36" s="135"/>
      <c r="G36" s="135"/>
      <c r="H36" s="136"/>
      <c r="I36" s="278"/>
      <c r="J36" s="134"/>
      <c r="K36" s="135"/>
      <c r="L36" s="135"/>
      <c r="M36" s="135"/>
      <c r="N36" s="135"/>
      <c r="O36" s="135"/>
      <c r="P36" s="135"/>
      <c r="Q36" s="135"/>
      <c r="R36" s="135"/>
      <c r="S36" s="135"/>
      <c r="T36" s="135"/>
      <c r="U36" s="135"/>
      <c r="V36" s="135"/>
      <c r="W36" s="135"/>
      <c r="X36" s="135"/>
      <c r="Y36" s="136"/>
      <c r="Z36" s="266"/>
      <c r="AA36" s="266"/>
      <c r="AB36" s="269"/>
      <c r="AC36" s="269"/>
      <c r="AD36" s="118"/>
      <c r="AE36" s="118">
        <f t="shared" si="3"/>
        <v>0</v>
      </c>
    </row>
    <row r="37" spans="1:31" ht="25.4" customHeight="1" thickBot="1" x14ac:dyDescent="0.3">
      <c r="A37" s="261"/>
      <c r="B37" s="263"/>
      <c r="C37" s="281"/>
      <c r="D37" s="140"/>
      <c r="E37" s="141"/>
      <c r="F37" s="141"/>
      <c r="G37" s="141"/>
      <c r="H37" s="142"/>
      <c r="I37" s="279"/>
      <c r="J37" s="140"/>
      <c r="K37" s="141"/>
      <c r="L37" s="141"/>
      <c r="M37" s="141"/>
      <c r="N37" s="141"/>
      <c r="O37" s="141"/>
      <c r="P37" s="141"/>
      <c r="Q37" s="141"/>
      <c r="R37" s="141"/>
      <c r="S37" s="141"/>
      <c r="T37" s="141"/>
      <c r="U37" s="141"/>
      <c r="V37" s="141"/>
      <c r="W37" s="141"/>
      <c r="X37" s="141"/>
      <c r="Y37" s="142"/>
      <c r="Z37" s="267"/>
      <c r="AA37" s="267"/>
      <c r="AB37" s="270"/>
      <c r="AC37" s="270"/>
      <c r="AD37" s="118"/>
      <c r="AE37" s="118">
        <f t="shared" si="3"/>
        <v>0</v>
      </c>
    </row>
    <row r="38" spans="1:31" ht="25.4" customHeight="1" x14ac:dyDescent="0.25">
      <c r="A38" s="261"/>
      <c r="B38" s="263"/>
      <c r="C38" s="282"/>
      <c r="D38" s="128"/>
      <c r="E38" s="129"/>
      <c r="F38" s="129"/>
      <c r="G38" s="129"/>
      <c r="H38" s="130"/>
      <c r="I38" s="277"/>
      <c r="J38" s="128"/>
      <c r="K38" s="129"/>
      <c r="L38" s="129"/>
      <c r="M38" s="129"/>
      <c r="N38" s="129"/>
      <c r="O38" s="129"/>
      <c r="P38" s="129"/>
      <c r="Q38" s="129"/>
      <c r="R38" s="129"/>
      <c r="S38" s="129"/>
      <c r="T38" s="129"/>
      <c r="U38" s="129"/>
      <c r="V38" s="129"/>
      <c r="W38" s="129"/>
      <c r="X38" s="129"/>
      <c r="Y38" s="130"/>
      <c r="Z38" s="265">
        <f t="shared" ref="Z38" si="19">COUNTIFS(D38:Y40,"&gt;99", D38:Y40,"&lt;140")</f>
        <v>0</v>
      </c>
      <c r="AA38" s="265">
        <f t="shared" ref="AA38" si="20">COUNTIFS(D38:Y40,"&gt;139", D38:Y40,"&lt;179")</f>
        <v>0</v>
      </c>
      <c r="AB38" s="268">
        <f t="shared" ref="AB38" si="21">COUNTIFS(D38:Y40,"=180")</f>
        <v>0</v>
      </c>
      <c r="AC38" s="268">
        <v>0</v>
      </c>
      <c r="AD38" s="118"/>
      <c r="AE38" s="118">
        <f t="shared" si="3"/>
        <v>0</v>
      </c>
    </row>
    <row r="39" spans="1:31" ht="25.4" customHeight="1" x14ac:dyDescent="0.25">
      <c r="A39" s="261"/>
      <c r="B39" s="263"/>
      <c r="C39" s="282"/>
      <c r="D39" s="134"/>
      <c r="E39" s="135"/>
      <c r="F39" s="135"/>
      <c r="G39" s="135"/>
      <c r="H39" s="136"/>
      <c r="I39" s="278"/>
      <c r="J39" s="134"/>
      <c r="K39" s="135"/>
      <c r="L39" s="135"/>
      <c r="M39" s="135"/>
      <c r="N39" s="135"/>
      <c r="O39" s="135"/>
      <c r="P39" s="135"/>
      <c r="Q39" s="135"/>
      <c r="R39" s="135"/>
      <c r="S39" s="135"/>
      <c r="T39" s="135"/>
      <c r="U39" s="135"/>
      <c r="V39" s="135"/>
      <c r="W39" s="135"/>
      <c r="X39" s="135"/>
      <c r="Y39" s="136"/>
      <c r="Z39" s="266"/>
      <c r="AA39" s="266"/>
      <c r="AB39" s="269"/>
      <c r="AC39" s="269"/>
      <c r="AD39" s="118"/>
      <c r="AE39" s="118">
        <f t="shared" si="3"/>
        <v>0</v>
      </c>
    </row>
    <row r="40" spans="1:31" ht="25.4" customHeight="1" thickBot="1" x14ac:dyDescent="0.3">
      <c r="A40" s="262"/>
      <c r="B40" s="264"/>
      <c r="C40" s="283"/>
      <c r="D40" s="140"/>
      <c r="E40" s="141"/>
      <c r="F40" s="141"/>
      <c r="G40" s="141"/>
      <c r="H40" s="142"/>
      <c r="I40" s="279"/>
      <c r="J40" s="140"/>
      <c r="K40" s="141"/>
      <c r="L40" s="141"/>
      <c r="M40" s="141"/>
      <c r="N40" s="141"/>
      <c r="O40" s="141"/>
      <c r="P40" s="141"/>
      <c r="Q40" s="141"/>
      <c r="R40" s="141"/>
      <c r="S40" s="141"/>
      <c r="T40" s="141"/>
      <c r="U40" s="141"/>
      <c r="V40" s="141"/>
      <c r="W40" s="141"/>
      <c r="X40" s="141"/>
      <c r="Y40" s="142"/>
      <c r="Z40" s="267"/>
      <c r="AA40" s="267"/>
      <c r="AB40" s="270"/>
      <c r="AC40" s="270"/>
      <c r="AD40" s="118"/>
      <c r="AE40" s="118">
        <f t="shared" si="3"/>
        <v>0</v>
      </c>
    </row>
    <row r="41" spans="1:31" ht="25.4" customHeight="1" x14ac:dyDescent="0.25">
      <c r="A41" s="271"/>
      <c r="B41" s="272"/>
      <c r="C41" s="273" t="s">
        <v>514</v>
      </c>
      <c r="D41" s="125"/>
      <c r="E41" s="126"/>
      <c r="F41" s="126"/>
      <c r="G41" s="126"/>
      <c r="H41" s="127"/>
      <c r="I41" s="277"/>
      <c r="J41" s="128"/>
      <c r="K41" s="129"/>
      <c r="L41" s="129"/>
      <c r="M41" s="129"/>
      <c r="N41" s="129"/>
      <c r="O41" s="129"/>
      <c r="P41" s="129"/>
      <c r="Q41" s="129"/>
      <c r="R41" s="129"/>
      <c r="S41" s="129"/>
      <c r="T41" s="129"/>
      <c r="U41" s="129"/>
      <c r="V41" s="129"/>
      <c r="W41" s="129"/>
      <c r="X41" s="129"/>
      <c r="Y41" s="130"/>
      <c r="Z41" s="265">
        <f t="shared" ref="Z41" si="22">COUNTIFS(D41:Y43,"&gt;99", D41:Y43,"&lt;140")</f>
        <v>0</v>
      </c>
      <c r="AA41" s="265">
        <f t="shared" ref="AA41" si="23">COUNTIFS(D41:Y43,"&gt;139", D41:Y43,"&lt;179")</f>
        <v>0</v>
      </c>
      <c r="AB41" s="268">
        <f t="shared" ref="AB41" si="24">COUNTIFS(D41:Y43,"=180")</f>
        <v>0</v>
      </c>
      <c r="AC41" s="268">
        <v>0</v>
      </c>
      <c r="AD41" s="118"/>
      <c r="AE41" s="118">
        <f t="shared" si="3"/>
        <v>0</v>
      </c>
    </row>
    <row r="42" spans="1:31" ht="25.4" customHeight="1" x14ac:dyDescent="0.25">
      <c r="A42" s="261"/>
      <c r="B42" s="263"/>
      <c r="C42" s="274"/>
      <c r="D42" s="131"/>
      <c r="E42" s="132"/>
      <c r="F42" s="132"/>
      <c r="G42" s="132"/>
      <c r="H42" s="133"/>
      <c r="I42" s="278"/>
      <c r="J42" s="134"/>
      <c r="K42" s="135"/>
      <c r="L42" s="135"/>
      <c r="M42" s="135"/>
      <c r="N42" s="135"/>
      <c r="O42" s="135"/>
      <c r="P42" s="135"/>
      <c r="Q42" s="135"/>
      <c r="R42" s="135"/>
      <c r="S42" s="135"/>
      <c r="T42" s="135"/>
      <c r="U42" s="135"/>
      <c r="V42" s="135"/>
      <c r="W42" s="135"/>
      <c r="X42" s="135"/>
      <c r="Y42" s="136"/>
      <c r="Z42" s="266"/>
      <c r="AA42" s="266"/>
      <c r="AB42" s="269"/>
      <c r="AC42" s="269"/>
      <c r="AD42" s="118"/>
      <c r="AE42" s="118">
        <f t="shared" si="3"/>
        <v>0</v>
      </c>
    </row>
    <row r="43" spans="1:31" ht="25.4" customHeight="1" thickBot="1" x14ac:dyDescent="0.3">
      <c r="A43" s="261"/>
      <c r="B43" s="263"/>
      <c r="C43" s="274"/>
      <c r="D43" s="137"/>
      <c r="E43" s="138"/>
      <c r="F43" s="138"/>
      <c r="G43" s="138"/>
      <c r="H43" s="139"/>
      <c r="I43" s="279"/>
      <c r="J43" s="140"/>
      <c r="K43" s="141"/>
      <c r="L43" s="141"/>
      <c r="M43" s="141"/>
      <c r="N43" s="141"/>
      <c r="O43" s="141"/>
      <c r="P43" s="141"/>
      <c r="Q43" s="141"/>
      <c r="R43" s="141"/>
      <c r="S43" s="141"/>
      <c r="T43" s="141"/>
      <c r="U43" s="141"/>
      <c r="V43" s="141"/>
      <c r="W43" s="141"/>
      <c r="X43" s="141"/>
      <c r="Y43" s="142"/>
      <c r="Z43" s="267"/>
      <c r="AA43" s="267"/>
      <c r="AB43" s="270"/>
      <c r="AC43" s="270"/>
      <c r="AD43" s="118"/>
      <c r="AE43" s="118">
        <f t="shared" si="3"/>
        <v>0</v>
      </c>
    </row>
    <row r="44" spans="1:31" ht="25.4" customHeight="1" x14ac:dyDescent="0.25">
      <c r="A44" s="261"/>
      <c r="B44" s="263"/>
      <c r="C44" s="275"/>
      <c r="D44" s="125"/>
      <c r="E44" s="126"/>
      <c r="F44" s="126"/>
      <c r="G44" s="126"/>
      <c r="H44" s="127"/>
      <c r="I44" s="277"/>
      <c r="J44" s="128"/>
      <c r="K44" s="129"/>
      <c r="L44" s="129"/>
      <c r="M44" s="129"/>
      <c r="N44" s="129"/>
      <c r="O44" s="129"/>
      <c r="P44" s="129"/>
      <c r="Q44" s="129"/>
      <c r="R44" s="129"/>
      <c r="S44" s="129"/>
      <c r="T44" s="129"/>
      <c r="U44" s="129"/>
      <c r="V44" s="129"/>
      <c r="W44" s="129"/>
      <c r="X44" s="129"/>
      <c r="Y44" s="130"/>
      <c r="Z44" s="265">
        <f t="shared" ref="Z44" si="25">COUNTIFS(D44:Y46,"&gt;99", D44:Y46,"&lt;140")</f>
        <v>0</v>
      </c>
      <c r="AA44" s="265">
        <f t="shared" ref="AA44" si="26">COUNTIFS(D44:Y46,"&gt;139", D44:Y46,"&lt;179")</f>
        <v>0</v>
      </c>
      <c r="AB44" s="268">
        <f t="shared" ref="AB44" si="27">COUNTIFS(D44:Y46,"=180")</f>
        <v>0</v>
      </c>
      <c r="AC44" s="268">
        <v>0</v>
      </c>
      <c r="AD44" s="118"/>
      <c r="AE44" s="118">
        <f t="shared" si="3"/>
        <v>0</v>
      </c>
    </row>
    <row r="45" spans="1:31" ht="25.4" customHeight="1" x14ac:dyDescent="0.25">
      <c r="A45" s="261"/>
      <c r="B45" s="263"/>
      <c r="C45" s="275"/>
      <c r="D45" s="131"/>
      <c r="E45" s="132"/>
      <c r="F45" s="132"/>
      <c r="G45" s="132"/>
      <c r="H45" s="133"/>
      <c r="I45" s="278"/>
      <c r="J45" s="134"/>
      <c r="K45" s="135"/>
      <c r="L45" s="135"/>
      <c r="M45" s="135"/>
      <c r="N45" s="135"/>
      <c r="O45" s="135"/>
      <c r="P45" s="135"/>
      <c r="Q45" s="135"/>
      <c r="R45" s="135"/>
      <c r="S45" s="135"/>
      <c r="T45" s="135"/>
      <c r="U45" s="135"/>
      <c r="V45" s="135"/>
      <c r="W45" s="135"/>
      <c r="X45" s="135"/>
      <c r="Y45" s="136"/>
      <c r="Z45" s="266"/>
      <c r="AA45" s="266"/>
      <c r="AB45" s="269"/>
      <c r="AC45" s="269"/>
      <c r="AD45" s="118"/>
      <c r="AE45" s="118">
        <f t="shared" si="3"/>
        <v>0</v>
      </c>
    </row>
    <row r="46" spans="1:31" ht="25.4" customHeight="1" thickBot="1" x14ac:dyDescent="0.3">
      <c r="A46" s="262"/>
      <c r="B46" s="264"/>
      <c r="C46" s="276"/>
      <c r="D46" s="137"/>
      <c r="E46" s="138"/>
      <c r="F46" s="138"/>
      <c r="G46" s="138"/>
      <c r="H46" s="139"/>
      <c r="I46" s="279"/>
      <c r="J46" s="140"/>
      <c r="K46" s="141"/>
      <c r="L46" s="141"/>
      <c r="M46" s="141"/>
      <c r="N46" s="141"/>
      <c r="O46" s="141"/>
      <c r="P46" s="141"/>
      <c r="Q46" s="141"/>
      <c r="R46" s="141"/>
      <c r="S46" s="141"/>
      <c r="T46" s="141"/>
      <c r="U46" s="141"/>
      <c r="V46" s="141"/>
      <c r="W46" s="141"/>
      <c r="X46" s="141"/>
      <c r="Y46" s="142"/>
      <c r="Z46" s="267"/>
      <c r="AA46" s="267"/>
      <c r="AB46" s="270"/>
      <c r="AC46" s="270"/>
      <c r="AD46" s="118"/>
      <c r="AE46" s="118">
        <f t="shared" si="3"/>
        <v>0</v>
      </c>
    </row>
  </sheetData>
  <mergeCells count="132">
    <mergeCell ref="A13:B13"/>
    <mergeCell ref="D13:F13"/>
    <mergeCell ref="I13:N13"/>
    <mergeCell ref="A11:B11"/>
    <mergeCell ref="D11:F11"/>
    <mergeCell ref="I11:N11"/>
    <mergeCell ref="W2:Y3"/>
    <mergeCell ref="Z2:AC3"/>
    <mergeCell ref="W5:Y6"/>
    <mergeCell ref="Z5:AC6"/>
    <mergeCell ref="A12:B12"/>
    <mergeCell ref="D12:F12"/>
    <mergeCell ref="I12:N12"/>
    <mergeCell ref="AC44:AC46"/>
    <mergeCell ref="AC35:AC37"/>
    <mergeCell ref="I38:I40"/>
    <mergeCell ref="AC38:AC40"/>
    <mergeCell ref="I41:I43"/>
    <mergeCell ref="AC41:AC43"/>
    <mergeCell ref="I26:I28"/>
    <mergeCell ref="AC26:AC28"/>
    <mergeCell ref="I29:I31"/>
    <mergeCell ref="AC29:AC31"/>
    <mergeCell ref="I32:I34"/>
    <mergeCell ref="AC32:AC34"/>
    <mergeCell ref="AB35:AB37"/>
    <mergeCell ref="AB41:AB43"/>
    <mergeCell ref="AC17:AC19"/>
    <mergeCell ref="I20:I22"/>
    <mergeCell ref="AC20:AC22"/>
    <mergeCell ref="I23:I25"/>
    <mergeCell ref="AC23:AC25"/>
    <mergeCell ref="AC13:AC14"/>
    <mergeCell ref="O14:P14"/>
    <mergeCell ref="Q14:R14"/>
    <mergeCell ref="S14:T14"/>
    <mergeCell ref="AB23:AB25"/>
    <mergeCell ref="I14:N14"/>
    <mergeCell ref="D16:H16"/>
    <mergeCell ref="J16:Y16"/>
    <mergeCell ref="W9:Z9"/>
    <mergeCell ref="O10:P10"/>
    <mergeCell ref="Q10:R10"/>
    <mergeCell ref="S10:T10"/>
    <mergeCell ref="W10:Z10"/>
    <mergeCell ref="Q8:R8"/>
    <mergeCell ref="S8:T8"/>
    <mergeCell ref="O9:P9"/>
    <mergeCell ref="Q9:R9"/>
    <mergeCell ref="S9:T9"/>
    <mergeCell ref="D14:F14"/>
    <mergeCell ref="I9:N9"/>
    <mergeCell ref="I10:N10"/>
    <mergeCell ref="A1:AC1"/>
    <mergeCell ref="O8:P8"/>
    <mergeCell ref="U13:X14"/>
    <mergeCell ref="Y13:Y14"/>
    <mergeCell ref="O13:P13"/>
    <mergeCell ref="Q13:R13"/>
    <mergeCell ref="S13:T13"/>
    <mergeCell ref="Z13:AB14"/>
    <mergeCell ref="O11:P11"/>
    <mergeCell ref="Q11:R11"/>
    <mergeCell ref="S11:T11"/>
    <mergeCell ref="U11:AC12"/>
    <mergeCell ref="O12:P12"/>
    <mergeCell ref="Q12:R12"/>
    <mergeCell ref="S12:T12"/>
    <mergeCell ref="H2:T3"/>
    <mergeCell ref="H5:T6"/>
    <mergeCell ref="U2:V3"/>
    <mergeCell ref="U5:V6"/>
    <mergeCell ref="A2:A3"/>
    <mergeCell ref="B2:G3"/>
    <mergeCell ref="A5:A6"/>
    <mergeCell ref="A14:B14"/>
    <mergeCell ref="B5:G6"/>
    <mergeCell ref="A17:A19"/>
    <mergeCell ref="B17:B19"/>
    <mergeCell ref="C17:C22"/>
    <mergeCell ref="A20:A22"/>
    <mergeCell ref="B20:B22"/>
    <mergeCell ref="I17:I19"/>
    <mergeCell ref="Z17:Z19"/>
    <mergeCell ref="AA17:AA19"/>
    <mergeCell ref="AB17:AB19"/>
    <mergeCell ref="A26:A28"/>
    <mergeCell ref="B26:B28"/>
    <mergeCell ref="Z26:Z28"/>
    <mergeCell ref="AA26:AA28"/>
    <mergeCell ref="AB26:AB28"/>
    <mergeCell ref="Z20:Z22"/>
    <mergeCell ref="AA20:AA22"/>
    <mergeCell ref="AB20:AB22"/>
    <mergeCell ref="Z23:Z25"/>
    <mergeCell ref="AA23:AA25"/>
    <mergeCell ref="A23:A25"/>
    <mergeCell ref="B23:B25"/>
    <mergeCell ref="C23:C28"/>
    <mergeCell ref="A29:A31"/>
    <mergeCell ref="B29:B31"/>
    <mergeCell ref="C29:C34"/>
    <mergeCell ref="AB29:AB31"/>
    <mergeCell ref="A32:A34"/>
    <mergeCell ref="B32:B34"/>
    <mergeCell ref="Z32:Z34"/>
    <mergeCell ref="AA32:AA34"/>
    <mergeCell ref="AB32:AB34"/>
    <mergeCell ref="Z29:Z31"/>
    <mergeCell ref="AA29:AA31"/>
    <mergeCell ref="A38:A40"/>
    <mergeCell ref="B38:B40"/>
    <mergeCell ref="Z38:Z40"/>
    <mergeCell ref="AA38:AA40"/>
    <mergeCell ref="AB38:AB40"/>
    <mergeCell ref="A35:A37"/>
    <mergeCell ref="B35:B37"/>
    <mergeCell ref="C35:C40"/>
    <mergeCell ref="Z35:Z37"/>
    <mergeCell ref="AA35:AA37"/>
    <mergeCell ref="I35:I37"/>
    <mergeCell ref="A44:A46"/>
    <mergeCell ref="B44:B46"/>
    <mergeCell ref="Z44:Z46"/>
    <mergeCell ref="AA44:AA46"/>
    <mergeCell ref="AB44:AB46"/>
    <mergeCell ref="A41:A43"/>
    <mergeCell ref="B41:B43"/>
    <mergeCell ref="C41:C46"/>
    <mergeCell ref="Z41:Z43"/>
    <mergeCell ref="AA41:AA43"/>
    <mergeCell ref="I44:I46"/>
  </mergeCells>
  <conditionalFormatting sqref="C17:Y46">
    <cfRule type="cellIs" dxfId="8" priority="7" operator="equal">
      <formula>180</formula>
    </cfRule>
    <cfRule type="cellIs" dxfId="7" priority="8" operator="between">
      <formula>139</formula>
      <formula>179</formula>
    </cfRule>
    <cfRule type="cellIs" dxfId="6" priority="9" operator="between">
      <formula>99</formula>
      <formula>140</formula>
    </cfRule>
  </conditionalFormatting>
  <conditionalFormatting sqref="D20">
    <cfRule type="cellIs" dxfId="5" priority="6" operator="equal">
      <formula>180</formula>
    </cfRule>
  </conditionalFormatting>
  <conditionalFormatting sqref="D23">
    <cfRule type="cellIs" dxfId="4" priority="5" operator="equal">
      <formula>180</formula>
    </cfRule>
  </conditionalFormatting>
  <conditionalFormatting sqref="D26">
    <cfRule type="cellIs" dxfId="3" priority="4" operator="equal">
      <formula>180</formula>
    </cfRule>
  </conditionalFormatting>
  <conditionalFormatting sqref="D29">
    <cfRule type="cellIs" dxfId="2" priority="3" operator="equal">
      <formula>180</formula>
    </cfRule>
  </conditionalFormatting>
  <conditionalFormatting sqref="D32">
    <cfRule type="cellIs" dxfId="1" priority="2" operator="equal">
      <formula>180</formula>
    </cfRule>
  </conditionalFormatting>
  <conditionalFormatting sqref="D35">
    <cfRule type="cellIs" dxfId="0" priority="1" operator="equal">
      <formula>180</formula>
    </cfRule>
  </conditionalFormatting>
  <printOptions horizontalCentered="1" verticalCentered="1"/>
  <pageMargins left="0" right="0" top="0" bottom="0" header="0" footer="0"/>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C46"/>
  <sheetViews>
    <sheetView zoomScale="60" zoomScaleNormal="60" workbookViewId="0">
      <selection activeCell="A8" sqref="A8"/>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367"/>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9"/>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70"/>
      <c r="AA2" s="320"/>
      <c r="AB2" s="320"/>
      <c r="AC2" s="351"/>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317"/>
      <c r="AA3" s="327"/>
      <c r="AB3" s="327"/>
      <c r="AC3" s="352"/>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13" t="s">
        <v>489</v>
      </c>
      <c r="AA5" s="320"/>
      <c r="AB5" s="320"/>
      <c r="AC5" s="351"/>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17"/>
      <c r="AA6" s="327"/>
      <c r="AB6" s="327"/>
      <c r="AC6" s="352"/>
    </row>
    <row r="7" spans="1:29" ht="8.15" customHeight="1" x14ac:dyDescent="0.35">
      <c r="A7" s="189"/>
      <c r="B7" s="190"/>
      <c r="C7" s="190"/>
      <c r="D7" s="190"/>
      <c r="E7" s="190"/>
      <c r="F7" s="190"/>
      <c r="G7" s="190"/>
      <c r="H7" s="190"/>
      <c r="I7" s="190"/>
      <c r="J7" s="190"/>
      <c r="K7" s="190"/>
      <c r="L7" s="190"/>
      <c r="M7" s="190"/>
      <c r="N7" s="190"/>
      <c r="O7" s="190"/>
      <c r="P7" s="190"/>
      <c r="Q7" s="190"/>
      <c r="R7" s="190"/>
      <c r="S7" s="190"/>
      <c r="T7" s="190"/>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25" t="s">
        <v>496</v>
      </c>
      <c r="B11" s="330"/>
      <c r="C11" s="143" t="s">
        <v>497</v>
      </c>
      <c r="D11" s="234"/>
      <c r="E11" s="234"/>
      <c r="F11" s="235"/>
      <c r="G11" s="115" t="s">
        <v>498</v>
      </c>
      <c r="H11" s="116"/>
      <c r="I11" s="329"/>
      <c r="J11" s="326"/>
      <c r="K11" s="326"/>
      <c r="L11" s="326"/>
      <c r="M11" s="326"/>
      <c r="N11" s="332"/>
      <c r="O11" s="236"/>
      <c r="P11" s="236"/>
      <c r="Q11" s="236"/>
      <c r="R11" s="236"/>
      <c r="S11" s="236"/>
      <c r="T11" s="236"/>
      <c r="U11" s="304" t="s">
        <v>499</v>
      </c>
      <c r="V11" s="305"/>
      <c r="W11" s="305"/>
      <c r="X11" s="305"/>
      <c r="Y11" s="305"/>
      <c r="Z11" s="305"/>
      <c r="AA11" s="305"/>
      <c r="AB11" s="305"/>
      <c r="AC11" s="306"/>
    </row>
    <row r="12" spans="1:29" ht="17.149999999999999" customHeight="1" x14ac:dyDescent="0.25">
      <c r="A12" s="325" t="s">
        <v>500</v>
      </c>
      <c r="B12" s="326"/>
      <c r="C12" s="143" t="s">
        <v>497</v>
      </c>
      <c r="D12" s="234"/>
      <c r="E12" s="234"/>
      <c r="F12" s="235"/>
      <c r="G12" s="115" t="s">
        <v>501</v>
      </c>
      <c r="H12" s="116"/>
      <c r="I12" s="329"/>
      <c r="J12" s="326"/>
      <c r="K12" s="326"/>
      <c r="L12" s="326"/>
      <c r="M12" s="326"/>
      <c r="N12" s="332"/>
      <c r="O12" s="236"/>
      <c r="P12" s="236"/>
      <c r="Q12" s="236"/>
      <c r="R12" s="236"/>
      <c r="S12" s="236"/>
      <c r="T12" s="236"/>
      <c r="U12" s="307"/>
      <c r="V12" s="259"/>
      <c r="W12" s="259"/>
      <c r="X12" s="259"/>
      <c r="Y12" s="259"/>
      <c r="Z12" s="259"/>
      <c r="AA12" s="259"/>
      <c r="AB12" s="259"/>
      <c r="AC12" s="308"/>
    </row>
    <row r="13" spans="1:29" ht="17.149999999999999" customHeight="1" x14ac:dyDescent="0.25">
      <c r="A13" s="325" t="s">
        <v>502</v>
      </c>
      <c r="B13" s="326"/>
      <c r="C13" s="143" t="s">
        <v>497</v>
      </c>
      <c r="D13" s="234"/>
      <c r="E13" s="234"/>
      <c r="F13" s="235"/>
      <c r="G13" s="115" t="s">
        <v>503</v>
      </c>
      <c r="H13" s="116"/>
      <c r="I13" s="329"/>
      <c r="J13" s="326"/>
      <c r="K13" s="326"/>
      <c r="L13" s="326"/>
      <c r="M13" s="326"/>
      <c r="N13" s="332"/>
      <c r="O13" s="236"/>
      <c r="P13" s="236"/>
      <c r="Q13" s="236"/>
      <c r="R13" s="236"/>
      <c r="S13" s="236"/>
      <c r="T13" s="236"/>
      <c r="U13" s="298" t="s">
        <v>515</v>
      </c>
      <c r="V13" s="299"/>
      <c r="W13" s="299"/>
      <c r="X13" s="299"/>
      <c r="Y13" s="302" t="s">
        <v>505</v>
      </c>
      <c r="Z13" s="298" t="s">
        <v>506</v>
      </c>
      <c r="AA13" s="299"/>
      <c r="AB13" s="299"/>
      <c r="AC13" s="306" t="s">
        <v>505</v>
      </c>
    </row>
    <row r="14" spans="1:29" ht="17.149999999999999" customHeight="1" x14ac:dyDescent="0.25">
      <c r="A14" s="325" t="s">
        <v>507</v>
      </c>
      <c r="B14" s="326"/>
      <c r="C14" s="143" t="s">
        <v>497</v>
      </c>
      <c r="D14" s="234"/>
      <c r="E14" s="234"/>
      <c r="F14" s="235"/>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25">
      <c r="A15" s="166"/>
      <c r="AC15" s="167"/>
    </row>
    <row r="16" spans="1:29" ht="17.149999999999999" customHeight="1" thickBot="1" x14ac:dyDescent="0.3">
      <c r="A16" s="168" t="s">
        <v>509</v>
      </c>
      <c r="B16" s="36" t="s">
        <v>510</v>
      </c>
      <c r="C16" s="36" t="s">
        <v>53</v>
      </c>
      <c r="D16" s="255" t="s">
        <v>511</v>
      </c>
      <c r="E16" s="255"/>
      <c r="F16" s="255"/>
      <c r="G16" s="255"/>
      <c r="H16" s="255"/>
      <c r="I16" s="36" t="s">
        <v>53</v>
      </c>
      <c r="J16" s="255" t="s">
        <v>512</v>
      </c>
      <c r="K16" s="255"/>
      <c r="L16" s="255"/>
      <c r="M16" s="255"/>
      <c r="N16" s="255"/>
      <c r="O16" s="255"/>
      <c r="P16" s="255"/>
      <c r="Q16" s="255"/>
      <c r="R16" s="255"/>
      <c r="S16" s="255"/>
      <c r="T16" s="255"/>
      <c r="U16" s="255"/>
      <c r="V16" s="255"/>
      <c r="W16" s="255"/>
      <c r="X16" s="255"/>
      <c r="Y16" s="255"/>
      <c r="Z16" s="36" t="s">
        <v>200</v>
      </c>
      <c r="AA16" s="36" t="s">
        <v>201</v>
      </c>
      <c r="AB16" s="36" t="s">
        <v>50</v>
      </c>
      <c r="AC16" s="165" t="s">
        <v>513</v>
      </c>
    </row>
    <row r="17" spans="1:29" ht="25.4" customHeight="1" thickBot="1" x14ac:dyDescent="0.3">
      <c r="A17" s="358"/>
      <c r="B17" s="359"/>
      <c r="C17" s="363"/>
      <c r="D17" s="17"/>
      <c r="E17" s="18"/>
      <c r="F17" s="18"/>
      <c r="G17" s="18"/>
      <c r="H17" s="24"/>
      <c r="I17" s="360"/>
      <c r="J17" s="17"/>
      <c r="K17" s="18"/>
      <c r="L17" s="18"/>
      <c r="M17" s="18"/>
      <c r="N17" s="18"/>
      <c r="O17" s="18"/>
      <c r="P17" s="18"/>
      <c r="Q17" s="18"/>
      <c r="R17" s="18"/>
      <c r="S17" s="18"/>
      <c r="T17" s="18"/>
      <c r="U17" s="18"/>
      <c r="V17" s="18"/>
      <c r="W17" s="18"/>
      <c r="X17" s="18"/>
      <c r="Y17" s="24"/>
      <c r="Z17" s="353"/>
      <c r="AA17" s="353"/>
      <c r="AB17" s="353"/>
      <c r="AC17" s="353"/>
    </row>
    <row r="18" spans="1:29" ht="25.4" customHeight="1" thickBot="1" x14ac:dyDescent="0.3">
      <c r="A18" s="354"/>
      <c r="B18" s="356"/>
      <c r="C18" s="364"/>
      <c r="D18" s="20"/>
      <c r="E18" s="8"/>
      <c r="F18" s="8"/>
      <c r="G18" s="8"/>
      <c r="H18" s="25"/>
      <c r="I18" s="361"/>
      <c r="J18" s="20"/>
      <c r="K18" s="8"/>
      <c r="L18" s="8"/>
      <c r="M18" s="8"/>
      <c r="N18" s="8"/>
      <c r="O18" s="8"/>
      <c r="P18" s="8"/>
      <c r="Q18" s="8"/>
      <c r="R18" s="8"/>
      <c r="S18" s="8"/>
      <c r="T18" s="8"/>
      <c r="U18" s="8"/>
      <c r="V18" s="8"/>
      <c r="W18" s="8"/>
      <c r="X18" s="8"/>
      <c r="Y18" s="25"/>
      <c r="Z18" s="353"/>
      <c r="AA18" s="353"/>
      <c r="AB18" s="353"/>
      <c r="AC18" s="353"/>
    </row>
    <row r="19" spans="1:29" ht="25.4" customHeight="1" thickBot="1" x14ac:dyDescent="0.3">
      <c r="A19" s="354"/>
      <c r="B19" s="356"/>
      <c r="C19" s="364"/>
      <c r="D19" s="21"/>
      <c r="E19" s="22"/>
      <c r="F19" s="22"/>
      <c r="G19" s="22"/>
      <c r="H19" s="26"/>
      <c r="I19" s="362"/>
      <c r="J19" s="21"/>
      <c r="K19" s="22"/>
      <c r="L19" s="22"/>
      <c r="M19" s="22"/>
      <c r="N19" s="22"/>
      <c r="O19" s="22"/>
      <c r="P19" s="22"/>
      <c r="Q19" s="22"/>
      <c r="R19" s="22"/>
      <c r="S19" s="22"/>
      <c r="T19" s="22"/>
      <c r="U19" s="22"/>
      <c r="V19" s="22"/>
      <c r="W19" s="22"/>
      <c r="X19" s="22"/>
      <c r="Y19" s="26"/>
      <c r="Z19" s="353"/>
      <c r="AA19" s="353"/>
      <c r="AB19" s="353"/>
      <c r="AC19" s="353"/>
    </row>
    <row r="20" spans="1:29" ht="25.4" customHeight="1" thickBot="1" x14ac:dyDescent="0.3">
      <c r="A20" s="354"/>
      <c r="B20" s="356"/>
      <c r="C20" s="365"/>
      <c r="D20" s="17"/>
      <c r="E20" s="18"/>
      <c r="F20" s="18"/>
      <c r="G20" s="18"/>
      <c r="H20" s="24"/>
      <c r="I20" s="360"/>
      <c r="J20" s="17"/>
      <c r="K20" s="18"/>
      <c r="L20" s="18"/>
      <c r="M20" s="18"/>
      <c r="N20" s="18"/>
      <c r="O20" s="18"/>
      <c r="P20" s="18"/>
      <c r="Q20" s="18"/>
      <c r="R20" s="18"/>
      <c r="S20" s="18"/>
      <c r="T20" s="18"/>
      <c r="U20" s="18"/>
      <c r="V20" s="18"/>
      <c r="W20" s="18"/>
      <c r="X20" s="18"/>
      <c r="Y20" s="24"/>
      <c r="Z20" s="353"/>
      <c r="AA20" s="353"/>
      <c r="AB20" s="353"/>
      <c r="AC20" s="353"/>
    </row>
    <row r="21" spans="1:29" ht="25.4" customHeight="1" thickBot="1" x14ac:dyDescent="0.3">
      <c r="A21" s="354"/>
      <c r="B21" s="356"/>
      <c r="C21" s="365"/>
      <c r="D21" s="20"/>
      <c r="E21" s="8"/>
      <c r="F21" s="8"/>
      <c r="G21" s="8"/>
      <c r="H21" s="25"/>
      <c r="I21" s="361"/>
      <c r="J21" s="20"/>
      <c r="K21" s="8"/>
      <c r="L21" s="8"/>
      <c r="M21" s="8"/>
      <c r="N21" s="8"/>
      <c r="O21" s="8"/>
      <c r="P21" s="8"/>
      <c r="Q21" s="8"/>
      <c r="R21" s="8"/>
      <c r="S21" s="8"/>
      <c r="T21" s="8"/>
      <c r="U21" s="8"/>
      <c r="V21" s="8"/>
      <c r="W21" s="8"/>
      <c r="X21" s="8"/>
      <c r="Y21" s="25"/>
      <c r="Z21" s="353"/>
      <c r="AA21" s="353"/>
      <c r="AB21" s="353"/>
      <c r="AC21" s="353"/>
    </row>
    <row r="22" spans="1:29" ht="25.4" customHeight="1" thickBot="1" x14ac:dyDescent="0.3">
      <c r="A22" s="355"/>
      <c r="B22" s="357"/>
      <c r="C22" s="366"/>
      <c r="D22" s="21"/>
      <c r="E22" s="22"/>
      <c r="F22" s="22"/>
      <c r="G22" s="22"/>
      <c r="H22" s="26"/>
      <c r="I22" s="362"/>
      <c r="J22" s="21"/>
      <c r="K22" s="22"/>
      <c r="L22" s="22"/>
      <c r="M22" s="22"/>
      <c r="N22" s="22"/>
      <c r="O22" s="22"/>
      <c r="P22" s="22"/>
      <c r="Q22" s="22"/>
      <c r="R22" s="22"/>
      <c r="S22" s="22"/>
      <c r="T22" s="22"/>
      <c r="U22" s="22"/>
      <c r="V22" s="22"/>
      <c r="W22" s="22"/>
      <c r="X22" s="22"/>
      <c r="Y22" s="26"/>
      <c r="Z22" s="353"/>
      <c r="AA22" s="353"/>
      <c r="AB22" s="353"/>
      <c r="AC22" s="353"/>
    </row>
    <row r="23" spans="1:29" ht="25.4" customHeight="1" thickBot="1" x14ac:dyDescent="0.3">
      <c r="A23" s="358"/>
      <c r="B23" s="359"/>
      <c r="C23" s="363"/>
      <c r="D23" s="17"/>
      <c r="E23" s="18"/>
      <c r="F23" s="18"/>
      <c r="G23" s="18"/>
      <c r="H23" s="24"/>
      <c r="I23" s="360"/>
      <c r="J23" s="17"/>
      <c r="K23" s="18"/>
      <c r="L23" s="18"/>
      <c r="M23" s="18"/>
      <c r="N23" s="18"/>
      <c r="O23" s="18"/>
      <c r="P23" s="18"/>
      <c r="Q23" s="18"/>
      <c r="R23" s="18"/>
      <c r="S23" s="18"/>
      <c r="T23" s="18"/>
      <c r="U23" s="18"/>
      <c r="V23" s="18"/>
      <c r="W23" s="18"/>
      <c r="X23" s="18"/>
      <c r="Y23" s="24"/>
      <c r="Z23" s="353"/>
      <c r="AA23" s="353"/>
      <c r="AB23" s="353"/>
      <c r="AC23" s="353"/>
    </row>
    <row r="24" spans="1:29" ht="25.4" customHeight="1" thickBot="1" x14ac:dyDescent="0.3">
      <c r="A24" s="354"/>
      <c r="B24" s="356"/>
      <c r="C24" s="364"/>
      <c r="D24" s="20"/>
      <c r="E24" s="8"/>
      <c r="F24" s="8"/>
      <c r="G24" s="8"/>
      <c r="H24" s="25"/>
      <c r="I24" s="361"/>
      <c r="J24" s="20"/>
      <c r="K24" s="8"/>
      <c r="L24" s="8"/>
      <c r="M24" s="8"/>
      <c r="N24" s="8"/>
      <c r="O24" s="8"/>
      <c r="P24" s="8"/>
      <c r="Q24" s="8"/>
      <c r="R24" s="8"/>
      <c r="S24" s="8"/>
      <c r="T24" s="8"/>
      <c r="U24" s="8"/>
      <c r="V24" s="8"/>
      <c r="W24" s="8"/>
      <c r="X24" s="8"/>
      <c r="Y24" s="25"/>
      <c r="Z24" s="353"/>
      <c r="AA24" s="353"/>
      <c r="AB24" s="353"/>
      <c r="AC24" s="353"/>
    </row>
    <row r="25" spans="1:29" ht="25.4" customHeight="1" thickBot="1" x14ac:dyDescent="0.3">
      <c r="A25" s="354"/>
      <c r="B25" s="356"/>
      <c r="C25" s="364"/>
      <c r="D25" s="21"/>
      <c r="E25" s="22"/>
      <c r="F25" s="22"/>
      <c r="G25" s="22"/>
      <c r="H25" s="26"/>
      <c r="I25" s="362"/>
      <c r="J25" s="21"/>
      <c r="K25" s="22"/>
      <c r="L25" s="22"/>
      <c r="M25" s="22"/>
      <c r="N25" s="22"/>
      <c r="O25" s="22"/>
      <c r="P25" s="22"/>
      <c r="Q25" s="22"/>
      <c r="R25" s="22"/>
      <c r="S25" s="22"/>
      <c r="T25" s="22"/>
      <c r="U25" s="22"/>
      <c r="V25" s="22"/>
      <c r="W25" s="22"/>
      <c r="X25" s="22"/>
      <c r="Y25" s="26"/>
      <c r="Z25" s="353"/>
      <c r="AA25" s="353"/>
      <c r="AB25" s="353"/>
      <c r="AC25" s="353"/>
    </row>
    <row r="26" spans="1:29" ht="25.4" customHeight="1" thickBot="1" x14ac:dyDescent="0.3">
      <c r="A26" s="354"/>
      <c r="B26" s="356"/>
      <c r="C26" s="365"/>
      <c r="D26" s="17"/>
      <c r="E26" s="18"/>
      <c r="F26" s="18"/>
      <c r="G26" s="18"/>
      <c r="H26" s="24"/>
      <c r="I26" s="360"/>
      <c r="J26" s="17"/>
      <c r="K26" s="18"/>
      <c r="L26" s="18"/>
      <c r="M26" s="18"/>
      <c r="N26" s="18"/>
      <c r="O26" s="18"/>
      <c r="P26" s="18"/>
      <c r="Q26" s="18"/>
      <c r="R26" s="18"/>
      <c r="S26" s="18"/>
      <c r="T26" s="18"/>
      <c r="U26" s="18"/>
      <c r="V26" s="18"/>
      <c r="W26" s="18"/>
      <c r="X26" s="18"/>
      <c r="Y26" s="24"/>
      <c r="Z26" s="353"/>
      <c r="AA26" s="353"/>
      <c r="AB26" s="353"/>
      <c r="AC26" s="353"/>
    </row>
    <row r="27" spans="1:29" ht="25.4" customHeight="1" thickBot="1" x14ac:dyDescent="0.3">
      <c r="A27" s="354"/>
      <c r="B27" s="356"/>
      <c r="C27" s="365"/>
      <c r="D27" s="20"/>
      <c r="E27" s="8"/>
      <c r="F27" s="8"/>
      <c r="G27" s="8"/>
      <c r="H27" s="25"/>
      <c r="I27" s="361"/>
      <c r="J27" s="20"/>
      <c r="K27" s="8"/>
      <c r="L27" s="8"/>
      <c r="M27" s="8"/>
      <c r="N27" s="8"/>
      <c r="O27" s="8"/>
      <c r="P27" s="8"/>
      <c r="Q27" s="8"/>
      <c r="R27" s="8"/>
      <c r="S27" s="8"/>
      <c r="T27" s="8"/>
      <c r="U27" s="8"/>
      <c r="V27" s="8"/>
      <c r="W27" s="8"/>
      <c r="X27" s="8"/>
      <c r="Y27" s="25"/>
      <c r="Z27" s="353"/>
      <c r="AA27" s="353"/>
      <c r="AB27" s="353"/>
      <c r="AC27" s="353"/>
    </row>
    <row r="28" spans="1:29" ht="25.4" customHeight="1" thickBot="1" x14ac:dyDescent="0.3">
      <c r="A28" s="355"/>
      <c r="B28" s="357"/>
      <c r="C28" s="366"/>
      <c r="D28" s="21"/>
      <c r="E28" s="22"/>
      <c r="F28" s="22"/>
      <c r="G28" s="22"/>
      <c r="H28" s="26"/>
      <c r="I28" s="362"/>
      <c r="J28" s="21"/>
      <c r="K28" s="22"/>
      <c r="L28" s="22"/>
      <c r="M28" s="22"/>
      <c r="N28" s="22"/>
      <c r="O28" s="22"/>
      <c r="P28" s="22"/>
      <c r="Q28" s="22"/>
      <c r="R28" s="22"/>
      <c r="S28" s="22"/>
      <c r="T28" s="22"/>
      <c r="U28" s="22"/>
      <c r="V28" s="22"/>
      <c r="W28" s="22"/>
      <c r="X28" s="22"/>
      <c r="Y28" s="26"/>
      <c r="Z28" s="353"/>
      <c r="AA28" s="353"/>
      <c r="AB28" s="353"/>
      <c r="AC28" s="353"/>
    </row>
    <row r="29" spans="1:29" ht="25.4" customHeight="1" thickBot="1" x14ac:dyDescent="0.3">
      <c r="A29" s="358"/>
      <c r="B29" s="359"/>
      <c r="C29" s="363"/>
      <c r="D29" s="17"/>
      <c r="E29" s="18"/>
      <c r="F29" s="18"/>
      <c r="G29" s="18"/>
      <c r="H29" s="24"/>
      <c r="I29" s="360"/>
      <c r="J29" s="17"/>
      <c r="K29" s="18"/>
      <c r="L29" s="18"/>
      <c r="M29" s="18"/>
      <c r="N29" s="18"/>
      <c r="O29" s="18"/>
      <c r="P29" s="18"/>
      <c r="Q29" s="18"/>
      <c r="R29" s="18"/>
      <c r="S29" s="18"/>
      <c r="T29" s="18"/>
      <c r="U29" s="18"/>
      <c r="V29" s="18"/>
      <c r="W29" s="18"/>
      <c r="X29" s="18"/>
      <c r="Y29" s="24"/>
      <c r="Z29" s="353"/>
      <c r="AA29" s="353"/>
      <c r="AB29" s="353"/>
      <c r="AC29" s="353"/>
    </row>
    <row r="30" spans="1:29" ht="25.4" customHeight="1" thickBot="1" x14ac:dyDescent="0.3">
      <c r="A30" s="354"/>
      <c r="B30" s="356"/>
      <c r="C30" s="364"/>
      <c r="D30" s="20"/>
      <c r="E30" s="8"/>
      <c r="F30" s="8"/>
      <c r="G30" s="8"/>
      <c r="H30" s="25"/>
      <c r="I30" s="361"/>
      <c r="J30" s="20"/>
      <c r="K30" s="8"/>
      <c r="L30" s="8"/>
      <c r="M30" s="8"/>
      <c r="N30" s="8"/>
      <c r="O30" s="8"/>
      <c r="P30" s="8"/>
      <c r="Q30" s="8"/>
      <c r="R30" s="8"/>
      <c r="S30" s="8"/>
      <c r="T30" s="8"/>
      <c r="U30" s="8"/>
      <c r="V30" s="8"/>
      <c r="W30" s="8"/>
      <c r="X30" s="8"/>
      <c r="Y30" s="25"/>
      <c r="Z30" s="353"/>
      <c r="AA30" s="353"/>
      <c r="AB30" s="353"/>
      <c r="AC30" s="353"/>
    </row>
    <row r="31" spans="1:29" ht="25.4" customHeight="1" thickBot="1" x14ac:dyDescent="0.3">
      <c r="A31" s="354"/>
      <c r="B31" s="356"/>
      <c r="C31" s="364"/>
      <c r="D31" s="21"/>
      <c r="E31" s="22"/>
      <c r="F31" s="22"/>
      <c r="G31" s="22"/>
      <c r="H31" s="26"/>
      <c r="I31" s="362"/>
      <c r="J31" s="21"/>
      <c r="K31" s="22"/>
      <c r="L31" s="22"/>
      <c r="M31" s="22"/>
      <c r="N31" s="22"/>
      <c r="O31" s="22"/>
      <c r="P31" s="22"/>
      <c r="Q31" s="22"/>
      <c r="R31" s="22"/>
      <c r="S31" s="22"/>
      <c r="T31" s="22"/>
      <c r="U31" s="22"/>
      <c r="V31" s="22"/>
      <c r="W31" s="22"/>
      <c r="X31" s="22"/>
      <c r="Y31" s="26"/>
      <c r="Z31" s="353"/>
      <c r="AA31" s="353"/>
      <c r="AB31" s="353"/>
      <c r="AC31" s="353"/>
    </row>
    <row r="32" spans="1:29" ht="25.4" customHeight="1" thickBot="1" x14ac:dyDescent="0.3">
      <c r="A32" s="354"/>
      <c r="B32" s="356"/>
      <c r="C32" s="365"/>
      <c r="D32" s="17"/>
      <c r="E32" s="18"/>
      <c r="F32" s="18"/>
      <c r="G32" s="18"/>
      <c r="H32" s="24"/>
      <c r="I32" s="360"/>
      <c r="J32" s="17"/>
      <c r="K32" s="18"/>
      <c r="L32" s="18"/>
      <c r="M32" s="18"/>
      <c r="N32" s="18"/>
      <c r="O32" s="18"/>
      <c r="P32" s="18"/>
      <c r="Q32" s="18"/>
      <c r="R32" s="18"/>
      <c r="S32" s="18"/>
      <c r="T32" s="18"/>
      <c r="U32" s="18"/>
      <c r="V32" s="18"/>
      <c r="W32" s="18"/>
      <c r="X32" s="18"/>
      <c r="Y32" s="24"/>
      <c r="Z32" s="353"/>
      <c r="AA32" s="353"/>
      <c r="AB32" s="353"/>
      <c r="AC32" s="353"/>
    </row>
    <row r="33" spans="1:29" ht="25.4" customHeight="1" thickBot="1" x14ac:dyDescent="0.3">
      <c r="A33" s="354"/>
      <c r="B33" s="356"/>
      <c r="C33" s="365"/>
      <c r="D33" s="20"/>
      <c r="E33" s="8"/>
      <c r="F33" s="8"/>
      <c r="G33" s="8"/>
      <c r="H33" s="25"/>
      <c r="I33" s="361"/>
      <c r="J33" s="20"/>
      <c r="K33" s="8"/>
      <c r="L33" s="8"/>
      <c r="M33" s="8"/>
      <c r="N33" s="8"/>
      <c r="O33" s="8"/>
      <c r="P33" s="8"/>
      <c r="Q33" s="8"/>
      <c r="R33" s="8"/>
      <c r="S33" s="8"/>
      <c r="T33" s="8"/>
      <c r="U33" s="8"/>
      <c r="V33" s="8"/>
      <c r="W33" s="8"/>
      <c r="X33" s="8"/>
      <c r="Y33" s="25"/>
      <c r="Z33" s="353"/>
      <c r="AA33" s="353"/>
      <c r="AB33" s="353"/>
      <c r="AC33" s="353"/>
    </row>
    <row r="34" spans="1:29" ht="25.4" customHeight="1" thickBot="1" x14ac:dyDescent="0.3">
      <c r="A34" s="355"/>
      <c r="B34" s="357"/>
      <c r="C34" s="366"/>
      <c r="D34" s="21"/>
      <c r="E34" s="22"/>
      <c r="F34" s="22"/>
      <c r="G34" s="22"/>
      <c r="H34" s="26"/>
      <c r="I34" s="362"/>
      <c r="J34" s="21"/>
      <c r="K34" s="22"/>
      <c r="L34" s="22"/>
      <c r="M34" s="22"/>
      <c r="N34" s="22"/>
      <c r="O34" s="22"/>
      <c r="P34" s="22"/>
      <c r="Q34" s="22"/>
      <c r="R34" s="22"/>
      <c r="S34" s="22"/>
      <c r="T34" s="22"/>
      <c r="U34" s="22"/>
      <c r="V34" s="22"/>
      <c r="W34" s="22"/>
      <c r="X34" s="22"/>
      <c r="Y34" s="26"/>
      <c r="Z34" s="353"/>
      <c r="AA34" s="353"/>
      <c r="AB34" s="353"/>
      <c r="AC34" s="353"/>
    </row>
    <row r="35" spans="1:29" ht="25.4" customHeight="1" thickBot="1" x14ac:dyDescent="0.3">
      <c r="A35" s="358"/>
      <c r="B35" s="359"/>
      <c r="C35" s="363"/>
      <c r="D35" s="17"/>
      <c r="E35" s="18"/>
      <c r="F35" s="18"/>
      <c r="G35" s="18"/>
      <c r="H35" s="24"/>
      <c r="I35" s="360"/>
      <c r="J35" s="17"/>
      <c r="K35" s="18"/>
      <c r="L35" s="18"/>
      <c r="M35" s="18"/>
      <c r="N35" s="18"/>
      <c r="O35" s="18"/>
      <c r="P35" s="18"/>
      <c r="Q35" s="18"/>
      <c r="R35" s="18"/>
      <c r="S35" s="18"/>
      <c r="T35" s="18"/>
      <c r="U35" s="18"/>
      <c r="V35" s="18"/>
      <c r="W35" s="18"/>
      <c r="X35" s="18"/>
      <c r="Y35" s="24"/>
      <c r="Z35" s="353"/>
      <c r="AA35" s="353"/>
      <c r="AB35" s="353"/>
      <c r="AC35" s="353"/>
    </row>
    <row r="36" spans="1:29" ht="25.4" customHeight="1" thickBot="1" x14ac:dyDescent="0.3">
      <c r="A36" s="354"/>
      <c r="B36" s="356"/>
      <c r="C36" s="364"/>
      <c r="D36" s="20"/>
      <c r="E36" s="8"/>
      <c r="F36" s="8"/>
      <c r="G36" s="8"/>
      <c r="H36" s="25"/>
      <c r="I36" s="361"/>
      <c r="J36" s="20"/>
      <c r="K36" s="8"/>
      <c r="L36" s="8"/>
      <c r="M36" s="8"/>
      <c r="N36" s="8"/>
      <c r="O36" s="8"/>
      <c r="P36" s="8"/>
      <c r="Q36" s="8"/>
      <c r="R36" s="8"/>
      <c r="S36" s="8"/>
      <c r="T36" s="8"/>
      <c r="U36" s="8"/>
      <c r="V36" s="8"/>
      <c r="W36" s="8"/>
      <c r="X36" s="8"/>
      <c r="Y36" s="25"/>
      <c r="Z36" s="353"/>
      <c r="AA36" s="353"/>
      <c r="AB36" s="353"/>
      <c r="AC36" s="353"/>
    </row>
    <row r="37" spans="1:29" ht="25.4" customHeight="1" thickBot="1" x14ac:dyDescent="0.3">
      <c r="A37" s="354"/>
      <c r="B37" s="356"/>
      <c r="C37" s="364"/>
      <c r="D37" s="21"/>
      <c r="E37" s="22"/>
      <c r="F37" s="22"/>
      <c r="G37" s="22"/>
      <c r="H37" s="26"/>
      <c r="I37" s="362"/>
      <c r="J37" s="21"/>
      <c r="K37" s="22"/>
      <c r="L37" s="22"/>
      <c r="M37" s="22"/>
      <c r="N37" s="22"/>
      <c r="O37" s="22"/>
      <c r="P37" s="22"/>
      <c r="Q37" s="22"/>
      <c r="R37" s="22"/>
      <c r="S37" s="22"/>
      <c r="T37" s="22"/>
      <c r="U37" s="22"/>
      <c r="V37" s="22"/>
      <c r="W37" s="22"/>
      <c r="X37" s="22"/>
      <c r="Y37" s="26"/>
      <c r="Z37" s="353"/>
      <c r="AA37" s="353"/>
      <c r="AB37" s="353"/>
      <c r="AC37" s="353"/>
    </row>
    <row r="38" spans="1:29" ht="25.4" customHeight="1" thickBot="1" x14ac:dyDescent="0.3">
      <c r="A38" s="354"/>
      <c r="B38" s="356"/>
      <c r="C38" s="365"/>
      <c r="D38" s="17"/>
      <c r="E38" s="18"/>
      <c r="F38" s="18"/>
      <c r="G38" s="18"/>
      <c r="H38" s="24"/>
      <c r="I38" s="360"/>
      <c r="J38" s="17"/>
      <c r="K38" s="18"/>
      <c r="L38" s="18"/>
      <c r="M38" s="18"/>
      <c r="N38" s="18"/>
      <c r="O38" s="18"/>
      <c r="P38" s="18"/>
      <c r="Q38" s="18"/>
      <c r="R38" s="18"/>
      <c r="S38" s="18"/>
      <c r="T38" s="18"/>
      <c r="U38" s="18"/>
      <c r="V38" s="18"/>
      <c r="W38" s="18"/>
      <c r="X38" s="18"/>
      <c r="Y38" s="24"/>
      <c r="Z38" s="353"/>
      <c r="AA38" s="353"/>
      <c r="AB38" s="353"/>
      <c r="AC38" s="353"/>
    </row>
    <row r="39" spans="1:29" ht="25.4" customHeight="1" thickBot="1" x14ac:dyDescent="0.3">
      <c r="A39" s="354"/>
      <c r="B39" s="356"/>
      <c r="C39" s="365"/>
      <c r="D39" s="20"/>
      <c r="E39" s="8"/>
      <c r="F39" s="8"/>
      <c r="G39" s="8"/>
      <c r="H39" s="25"/>
      <c r="I39" s="361"/>
      <c r="J39" s="20"/>
      <c r="K39" s="8"/>
      <c r="L39" s="8"/>
      <c r="M39" s="8"/>
      <c r="N39" s="8"/>
      <c r="O39" s="8"/>
      <c r="P39" s="8"/>
      <c r="Q39" s="8"/>
      <c r="R39" s="8"/>
      <c r="S39" s="8"/>
      <c r="T39" s="8"/>
      <c r="U39" s="8"/>
      <c r="V39" s="8"/>
      <c r="W39" s="8"/>
      <c r="X39" s="8"/>
      <c r="Y39" s="25"/>
      <c r="Z39" s="353"/>
      <c r="AA39" s="353"/>
      <c r="AB39" s="353"/>
      <c r="AC39" s="353"/>
    </row>
    <row r="40" spans="1:29" ht="25.4" customHeight="1" thickBot="1" x14ac:dyDescent="0.3">
      <c r="A40" s="355"/>
      <c r="B40" s="357"/>
      <c r="C40" s="366"/>
      <c r="D40" s="21"/>
      <c r="E40" s="22"/>
      <c r="F40" s="22"/>
      <c r="G40" s="22"/>
      <c r="H40" s="26"/>
      <c r="I40" s="362"/>
      <c r="J40" s="21"/>
      <c r="K40" s="22"/>
      <c r="L40" s="22"/>
      <c r="M40" s="22"/>
      <c r="N40" s="22"/>
      <c r="O40" s="22"/>
      <c r="P40" s="22"/>
      <c r="Q40" s="22"/>
      <c r="R40" s="22"/>
      <c r="S40" s="22"/>
      <c r="T40" s="22"/>
      <c r="U40" s="22"/>
      <c r="V40" s="22"/>
      <c r="W40" s="22"/>
      <c r="X40" s="22"/>
      <c r="Y40" s="26"/>
      <c r="Z40" s="353"/>
      <c r="AA40" s="353"/>
      <c r="AB40" s="353"/>
      <c r="AC40" s="353"/>
    </row>
    <row r="41" spans="1:29" ht="25.4" customHeight="1" thickBot="1" x14ac:dyDescent="0.3">
      <c r="A41" s="358"/>
      <c r="B41" s="359"/>
      <c r="C41" s="273" t="s">
        <v>514</v>
      </c>
      <c r="D41" s="58"/>
      <c r="E41" s="59"/>
      <c r="F41" s="59"/>
      <c r="G41" s="59"/>
      <c r="H41" s="64"/>
      <c r="I41" s="360"/>
      <c r="J41" s="17"/>
      <c r="K41" s="18"/>
      <c r="L41" s="18"/>
      <c r="M41" s="18"/>
      <c r="N41" s="18"/>
      <c r="O41" s="18"/>
      <c r="P41" s="18"/>
      <c r="Q41" s="18"/>
      <c r="R41" s="18"/>
      <c r="S41" s="18"/>
      <c r="T41" s="18"/>
      <c r="U41" s="18"/>
      <c r="V41" s="18"/>
      <c r="W41" s="18"/>
      <c r="X41" s="18"/>
      <c r="Y41" s="24"/>
      <c r="Z41" s="353"/>
      <c r="AA41" s="353"/>
      <c r="AB41" s="353"/>
      <c r="AC41" s="353"/>
    </row>
    <row r="42" spans="1:29" ht="25.4" customHeight="1" thickBot="1" x14ac:dyDescent="0.3">
      <c r="A42" s="354"/>
      <c r="B42" s="356"/>
      <c r="C42" s="274"/>
      <c r="D42" s="60"/>
      <c r="E42" s="61"/>
      <c r="F42" s="61"/>
      <c r="G42" s="61"/>
      <c r="H42" s="65"/>
      <c r="I42" s="361"/>
      <c r="J42" s="20"/>
      <c r="K42" s="8"/>
      <c r="L42" s="8"/>
      <c r="M42" s="8"/>
      <c r="N42" s="8"/>
      <c r="O42" s="8"/>
      <c r="P42" s="8"/>
      <c r="Q42" s="8"/>
      <c r="R42" s="8"/>
      <c r="S42" s="8"/>
      <c r="T42" s="8"/>
      <c r="U42" s="8"/>
      <c r="V42" s="8"/>
      <c r="W42" s="8"/>
      <c r="X42" s="8"/>
      <c r="Y42" s="25"/>
      <c r="Z42" s="353"/>
      <c r="AA42" s="353"/>
      <c r="AB42" s="353"/>
      <c r="AC42" s="353"/>
    </row>
    <row r="43" spans="1:29" ht="25.4" customHeight="1" thickBot="1" x14ac:dyDescent="0.3">
      <c r="A43" s="354"/>
      <c r="B43" s="356"/>
      <c r="C43" s="274"/>
      <c r="D43" s="62"/>
      <c r="E43" s="63"/>
      <c r="F43" s="63"/>
      <c r="G43" s="63"/>
      <c r="H43" s="66"/>
      <c r="I43" s="362"/>
      <c r="J43" s="21"/>
      <c r="K43" s="22"/>
      <c r="L43" s="22"/>
      <c r="M43" s="22"/>
      <c r="N43" s="22"/>
      <c r="O43" s="22"/>
      <c r="P43" s="22"/>
      <c r="Q43" s="22"/>
      <c r="R43" s="22"/>
      <c r="S43" s="22"/>
      <c r="T43" s="22"/>
      <c r="U43" s="22"/>
      <c r="V43" s="22"/>
      <c r="W43" s="22"/>
      <c r="X43" s="22"/>
      <c r="Y43" s="26"/>
      <c r="Z43" s="353"/>
      <c r="AA43" s="353"/>
      <c r="AB43" s="353"/>
      <c r="AC43" s="353"/>
    </row>
    <row r="44" spans="1:29" ht="25.4" customHeight="1" thickBot="1" x14ac:dyDescent="0.3">
      <c r="A44" s="354"/>
      <c r="B44" s="356"/>
      <c r="C44" s="275"/>
      <c r="D44" s="58"/>
      <c r="E44" s="59"/>
      <c r="F44" s="59"/>
      <c r="G44" s="59"/>
      <c r="H44" s="64"/>
      <c r="I44" s="360"/>
      <c r="J44" s="17"/>
      <c r="K44" s="18"/>
      <c r="L44" s="18"/>
      <c r="M44" s="18"/>
      <c r="N44" s="18"/>
      <c r="O44" s="18"/>
      <c r="P44" s="18"/>
      <c r="Q44" s="18"/>
      <c r="R44" s="18"/>
      <c r="S44" s="18"/>
      <c r="T44" s="18"/>
      <c r="U44" s="18"/>
      <c r="V44" s="18"/>
      <c r="W44" s="18"/>
      <c r="X44" s="18"/>
      <c r="Y44" s="24"/>
      <c r="Z44" s="353"/>
      <c r="AA44" s="353"/>
      <c r="AB44" s="353"/>
      <c r="AC44" s="353"/>
    </row>
    <row r="45" spans="1:29" ht="25.4" customHeight="1" thickBot="1" x14ac:dyDescent="0.3">
      <c r="A45" s="354"/>
      <c r="B45" s="356"/>
      <c r="C45" s="275"/>
      <c r="D45" s="60"/>
      <c r="E45" s="61"/>
      <c r="F45" s="61"/>
      <c r="G45" s="61"/>
      <c r="H45" s="65"/>
      <c r="I45" s="361"/>
      <c r="J45" s="20"/>
      <c r="K45" s="8"/>
      <c r="L45" s="8"/>
      <c r="M45" s="8"/>
      <c r="N45" s="8"/>
      <c r="O45" s="8"/>
      <c r="P45" s="8"/>
      <c r="Q45" s="8"/>
      <c r="R45" s="8"/>
      <c r="S45" s="8"/>
      <c r="T45" s="8"/>
      <c r="U45" s="8"/>
      <c r="V45" s="8"/>
      <c r="W45" s="8"/>
      <c r="X45" s="8"/>
      <c r="Y45" s="25"/>
      <c r="Z45" s="353"/>
      <c r="AA45" s="353"/>
      <c r="AB45" s="353"/>
      <c r="AC45" s="353"/>
    </row>
    <row r="46" spans="1:29" ht="25.4" customHeight="1" thickBot="1" x14ac:dyDescent="0.3">
      <c r="A46" s="355"/>
      <c r="B46" s="357"/>
      <c r="C46" s="276"/>
      <c r="D46" s="62"/>
      <c r="E46" s="63"/>
      <c r="F46" s="63"/>
      <c r="G46" s="63"/>
      <c r="H46" s="66"/>
      <c r="I46" s="362"/>
      <c r="J46" s="21"/>
      <c r="K46" s="22"/>
      <c r="L46" s="22"/>
      <c r="M46" s="22"/>
      <c r="N46" s="22"/>
      <c r="O46" s="22"/>
      <c r="P46" s="22"/>
      <c r="Q46" s="22"/>
      <c r="R46" s="22"/>
      <c r="S46" s="22"/>
      <c r="T46" s="22"/>
      <c r="U46" s="22"/>
      <c r="V46" s="22"/>
      <c r="W46" s="22"/>
      <c r="X46" s="22"/>
      <c r="Y46" s="26"/>
      <c r="Z46" s="353"/>
      <c r="AA46" s="353"/>
      <c r="AB46" s="353"/>
      <c r="AC46" s="353"/>
    </row>
  </sheetData>
  <mergeCells count="132">
    <mergeCell ref="W2:Y3"/>
    <mergeCell ref="Z2:AC3"/>
    <mergeCell ref="W5:Y6"/>
    <mergeCell ref="Z5:AC6"/>
    <mergeCell ref="A2:A3"/>
    <mergeCell ref="B2:G3"/>
    <mergeCell ref="A5:A6"/>
    <mergeCell ref="B5:G6"/>
    <mergeCell ref="AC44:AC46"/>
    <mergeCell ref="I35:I37"/>
    <mergeCell ref="AC35:AC37"/>
    <mergeCell ref="I38:I40"/>
    <mergeCell ref="AC38:AC40"/>
    <mergeCell ref="I41:I43"/>
    <mergeCell ref="AC41:AC43"/>
    <mergeCell ref="I26:I28"/>
    <mergeCell ref="AC26:AC28"/>
    <mergeCell ref="I29:I31"/>
    <mergeCell ref="AC29:AC31"/>
    <mergeCell ref="I32:I34"/>
    <mergeCell ref="AC32:AC34"/>
    <mergeCell ref="Z26:Z28"/>
    <mergeCell ref="AA26:AA28"/>
    <mergeCell ref="AB26:AB28"/>
    <mergeCell ref="AC17:AC19"/>
    <mergeCell ref="I20:I22"/>
    <mergeCell ref="AC20:AC22"/>
    <mergeCell ref="I23:I25"/>
    <mergeCell ref="AC23:AC25"/>
    <mergeCell ref="AB35:AB37"/>
    <mergeCell ref="AC13:AC14"/>
    <mergeCell ref="O14:P14"/>
    <mergeCell ref="Q14:R14"/>
    <mergeCell ref="S14:T14"/>
    <mergeCell ref="Z23:Z25"/>
    <mergeCell ref="AA23:AA25"/>
    <mergeCell ref="AB23:AB25"/>
    <mergeCell ref="Z29:Z31"/>
    <mergeCell ref="AA29:AA31"/>
    <mergeCell ref="AB29:AB31"/>
    <mergeCell ref="Z32:Z34"/>
    <mergeCell ref="AA32:AA34"/>
    <mergeCell ref="AB32:AB34"/>
    <mergeCell ref="Z35:Z37"/>
    <mergeCell ref="AA35:AA37"/>
    <mergeCell ref="I17:I19"/>
    <mergeCell ref="D16:H16"/>
    <mergeCell ref="J16:Y16"/>
    <mergeCell ref="I14:N14"/>
    <mergeCell ref="O11:P11"/>
    <mergeCell ref="Q11:R11"/>
    <mergeCell ref="S11:T11"/>
    <mergeCell ref="U11:AC12"/>
    <mergeCell ref="O12:P12"/>
    <mergeCell ref="Q12:R12"/>
    <mergeCell ref="S12:T12"/>
    <mergeCell ref="D14:F14"/>
    <mergeCell ref="U5:V6"/>
    <mergeCell ref="W9:Z9"/>
    <mergeCell ref="O10:P10"/>
    <mergeCell ref="Q10:R10"/>
    <mergeCell ref="S10:T10"/>
    <mergeCell ref="W10:Z10"/>
    <mergeCell ref="O8:P8"/>
    <mergeCell ref="Q8:R8"/>
    <mergeCell ref="S8:T8"/>
    <mergeCell ref="O9:P9"/>
    <mergeCell ref="Q9:R9"/>
    <mergeCell ref="S9:T9"/>
    <mergeCell ref="I9:N9"/>
    <mergeCell ref="I10:N10"/>
    <mergeCell ref="A1:AC1"/>
    <mergeCell ref="A20:A22"/>
    <mergeCell ref="B20:B22"/>
    <mergeCell ref="A17:A19"/>
    <mergeCell ref="B17:B19"/>
    <mergeCell ref="C17:C22"/>
    <mergeCell ref="AB17:AB19"/>
    <mergeCell ref="Z20:Z22"/>
    <mergeCell ref="AA20:AA22"/>
    <mergeCell ref="AB20:AB22"/>
    <mergeCell ref="Z17:Z19"/>
    <mergeCell ref="AA17:AA19"/>
    <mergeCell ref="O13:P13"/>
    <mergeCell ref="Q13:R13"/>
    <mergeCell ref="S13:T13"/>
    <mergeCell ref="U13:X14"/>
    <mergeCell ref="Y13:Y14"/>
    <mergeCell ref="Z13:AB14"/>
    <mergeCell ref="H2:T3"/>
    <mergeCell ref="U2:V3"/>
    <mergeCell ref="H5:T6"/>
    <mergeCell ref="A14:B14"/>
    <mergeCell ref="C29:C34"/>
    <mergeCell ref="C23:C28"/>
    <mergeCell ref="A35:A37"/>
    <mergeCell ref="B35:B37"/>
    <mergeCell ref="C35:C40"/>
    <mergeCell ref="A38:A40"/>
    <mergeCell ref="A32:A34"/>
    <mergeCell ref="B32:B34"/>
    <mergeCell ref="B38:B40"/>
    <mergeCell ref="B26:B28"/>
    <mergeCell ref="A26:A28"/>
    <mergeCell ref="A29:A31"/>
    <mergeCell ref="B29:B31"/>
    <mergeCell ref="A23:A25"/>
    <mergeCell ref="B23:B25"/>
    <mergeCell ref="Z38:Z40"/>
    <mergeCell ref="AA38:AA40"/>
    <mergeCell ref="AB38:AB40"/>
    <mergeCell ref="AA41:AA43"/>
    <mergeCell ref="AB41:AB43"/>
    <mergeCell ref="A44:A46"/>
    <mergeCell ref="B44:B46"/>
    <mergeCell ref="Z44:Z46"/>
    <mergeCell ref="AA44:AA46"/>
    <mergeCell ref="AB44:AB46"/>
    <mergeCell ref="A41:A43"/>
    <mergeCell ref="B41:B43"/>
    <mergeCell ref="C41:C46"/>
    <mergeCell ref="Z41:Z43"/>
    <mergeCell ref="I44:I46"/>
    <mergeCell ref="A11:B11"/>
    <mergeCell ref="D11:F11"/>
    <mergeCell ref="I11:N11"/>
    <mergeCell ref="A12:B12"/>
    <mergeCell ref="D12:F12"/>
    <mergeCell ref="I12:N12"/>
    <mergeCell ref="A13:B13"/>
    <mergeCell ref="D13:F13"/>
    <mergeCell ref="I13:N13"/>
  </mergeCells>
  <phoneticPr fontId="0" type="noConversion"/>
  <printOptions horizontalCentered="1" verticalCentered="1"/>
  <pageMargins left="0.19685039370078741" right="0.19685039370078741" top="0.19685039370078741" bottom="0.19685039370078741" header="0" footer="0"/>
  <pageSetup paperSize="9" scale="5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C40"/>
  <sheetViews>
    <sheetView zoomScale="60" zoomScaleNormal="60" workbookViewId="0">
      <selection sqref="A1:AC1"/>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86"/>
      <c r="AA2" s="387"/>
      <c r="AB2" s="387"/>
      <c r="AC2" s="388"/>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389"/>
      <c r="AA3" s="390"/>
      <c r="AB3" s="390"/>
      <c r="AC3" s="391"/>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92" t="s">
        <v>516</v>
      </c>
      <c r="AA5" s="393"/>
      <c r="AB5" s="393"/>
      <c r="AC5" s="394"/>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95"/>
      <c r="AA6" s="396"/>
      <c r="AB6" s="396"/>
      <c r="AC6" s="397"/>
    </row>
    <row r="7" spans="1:29" ht="8.15" customHeight="1" x14ac:dyDescent="0.35">
      <c r="A7" s="194"/>
      <c r="B7" s="191"/>
      <c r="C7" s="191"/>
      <c r="D7" s="191"/>
      <c r="E7" s="191"/>
      <c r="F7" s="191"/>
      <c r="G7" s="191"/>
      <c r="H7" s="191"/>
      <c r="I7" s="191"/>
      <c r="J7" s="191"/>
      <c r="K7" s="191"/>
      <c r="L7" s="191"/>
      <c r="M7" s="191"/>
      <c r="N7" s="191"/>
      <c r="O7" s="191"/>
      <c r="P7" s="191"/>
      <c r="Q7" s="191"/>
      <c r="R7" s="191"/>
      <c r="S7" s="191"/>
      <c r="T7" s="191"/>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71" t="s">
        <v>496</v>
      </c>
      <c r="B11" s="376"/>
      <c r="C11" s="158" t="s">
        <v>497</v>
      </c>
      <c r="D11" s="373"/>
      <c r="E11" s="373"/>
      <c r="F11" s="374"/>
      <c r="G11" s="115" t="s">
        <v>498</v>
      </c>
      <c r="H11" s="116"/>
      <c r="I11" s="329"/>
      <c r="J11" s="326"/>
      <c r="K11" s="326"/>
      <c r="L11" s="326"/>
      <c r="M11" s="326"/>
      <c r="N11" s="332"/>
      <c r="O11" s="236"/>
      <c r="P11" s="236"/>
      <c r="Q11" s="236"/>
      <c r="R11" s="236"/>
      <c r="S11" s="236"/>
      <c r="T11" s="236"/>
      <c r="U11" s="233" t="s">
        <v>517</v>
      </c>
      <c r="V11" s="234"/>
      <c r="W11" s="234"/>
      <c r="X11" s="234"/>
      <c r="Y11" s="234"/>
      <c r="Z11" s="234"/>
      <c r="AA11" s="234"/>
      <c r="AB11" s="234"/>
      <c r="AC11" s="375"/>
    </row>
    <row r="12" spans="1:29" ht="17.149999999999999" customHeight="1" x14ac:dyDescent="0.25">
      <c r="A12" s="371" t="s">
        <v>500</v>
      </c>
      <c r="B12" s="372"/>
      <c r="C12" s="158" t="s">
        <v>497</v>
      </c>
      <c r="D12" s="373"/>
      <c r="E12" s="373"/>
      <c r="F12" s="374"/>
      <c r="G12" s="115" t="s">
        <v>501</v>
      </c>
      <c r="H12" s="116"/>
      <c r="I12" s="329"/>
      <c r="J12" s="326"/>
      <c r="K12" s="326"/>
      <c r="L12" s="326"/>
      <c r="M12" s="326"/>
      <c r="N12" s="332"/>
      <c r="O12" s="236"/>
      <c r="P12" s="236"/>
      <c r="Q12" s="236"/>
      <c r="R12" s="236"/>
      <c r="S12" s="236"/>
      <c r="T12" s="236"/>
      <c r="U12" s="115" t="s">
        <v>518</v>
      </c>
      <c r="V12" s="116"/>
      <c r="W12" s="234"/>
      <c r="X12" s="234"/>
      <c r="Y12" s="234"/>
      <c r="Z12" s="234"/>
      <c r="AA12" s="143" t="s">
        <v>497</v>
      </c>
      <c r="AB12" s="234"/>
      <c r="AC12" s="375"/>
    </row>
    <row r="13" spans="1:29" ht="17.149999999999999" customHeight="1" x14ac:dyDescent="0.25">
      <c r="A13" s="371" t="s">
        <v>502</v>
      </c>
      <c r="B13" s="372"/>
      <c r="C13" s="158" t="s">
        <v>497</v>
      </c>
      <c r="D13" s="373"/>
      <c r="E13" s="373"/>
      <c r="F13" s="374"/>
      <c r="G13" s="115" t="s">
        <v>503</v>
      </c>
      <c r="H13" s="116"/>
      <c r="I13" s="329"/>
      <c r="J13" s="326"/>
      <c r="K13" s="326"/>
      <c r="L13" s="326"/>
      <c r="M13" s="326"/>
      <c r="N13" s="332"/>
      <c r="O13" s="236"/>
      <c r="P13" s="236"/>
      <c r="Q13" s="236"/>
      <c r="R13" s="236"/>
      <c r="S13" s="236"/>
      <c r="T13" s="236"/>
      <c r="U13" s="298" t="s">
        <v>515</v>
      </c>
      <c r="V13" s="299"/>
      <c r="W13" s="299"/>
      <c r="X13" s="299"/>
      <c r="Y13" s="302" t="s">
        <v>505</v>
      </c>
      <c r="Z13" s="298" t="s">
        <v>506</v>
      </c>
      <c r="AA13" s="299"/>
      <c r="AB13" s="299"/>
      <c r="AC13" s="306" t="s">
        <v>505</v>
      </c>
    </row>
    <row r="14" spans="1:29" ht="17.149999999999999" customHeight="1" x14ac:dyDescent="0.25">
      <c r="A14" s="371" t="s">
        <v>507</v>
      </c>
      <c r="B14" s="372"/>
      <c r="C14" s="158" t="s">
        <v>497</v>
      </c>
      <c r="D14" s="373"/>
      <c r="E14" s="373"/>
      <c r="F14" s="374"/>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25">
      <c r="A15" s="166"/>
      <c r="AC15" s="167"/>
    </row>
    <row r="16" spans="1:29" ht="17.149999999999999" customHeight="1" thickBot="1" x14ac:dyDescent="0.3">
      <c r="A16" s="168" t="s">
        <v>509</v>
      </c>
      <c r="B16" s="36" t="s">
        <v>510</v>
      </c>
      <c r="C16" s="36" t="s">
        <v>53</v>
      </c>
      <c r="D16" s="383" t="s">
        <v>512</v>
      </c>
      <c r="E16" s="384"/>
      <c r="F16" s="384"/>
      <c r="G16" s="384"/>
      <c r="H16" s="384"/>
      <c r="I16" s="384"/>
      <c r="J16" s="384"/>
      <c r="K16" s="384"/>
      <c r="L16" s="384"/>
      <c r="M16" s="384"/>
      <c r="N16" s="384"/>
      <c r="O16" s="384"/>
      <c r="P16" s="384"/>
      <c r="Q16" s="384"/>
      <c r="R16" s="384"/>
      <c r="S16" s="384"/>
      <c r="T16" s="384"/>
      <c r="U16" s="384"/>
      <c r="V16" s="384"/>
      <c r="W16" s="384"/>
      <c r="X16" s="384"/>
      <c r="Y16" s="385"/>
      <c r="Z16" s="36" t="s">
        <v>200</v>
      </c>
      <c r="AA16" s="36" t="s">
        <v>201</v>
      </c>
      <c r="AB16" s="36" t="s">
        <v>50</v>
      </c>
      <c r="AC16" s="165" t="s">
        <v>513</v>
      </c>
    </row>
    <row r="17" spans="1:29" ht="25.4" customHeight="1" x14ac:dyDescent="0.25">
      <c r="A17" s="381"/>
      <c r="B17" s="377"/>
      <c r="C17" s="382"/>
      <c r="D17" s="17"/>
      <c r="E17" s="18"/>
      <c r="F17" s="18"/>
      <c r="G17" s="18"/>
      <c r="H17" s="19"/>
      <c r="I17" s="18"/>
      <c r="J17" s="27"/>
      <c r="K17" s="18"/>
      <c r="L17" s="18"/>
      <c r="M17" s="18"/>
      <c r="N17" s="18"/>
      <c r="O17" s="18"/>
      <c r="P17" s="18"/>
      <c r="Q17" s="18"/>
      <c r="R17" s="18"/>
      <c r="S17" s="18"/>
      <c r="T17" s="18"/>
      <c r="U17" s="18"/>
      <c r="V17" s="18"/>
      <c r="W17" s="18"/>
      <c r="X17" s="18"/>
      <c r="Y17" s="24"/>
      <c r="Z17" s="378"/>
      <c r="AA17" s="378"/>
      <c r="AB17" s="378"/>
      <c r="AC17" s="378"/>
    </row>
    <row r="18" spans="1:29" ht="25.4" customHeight="1" x14ac:dyDescent="0.25">
      <c r="A18" s="381"/>
      <c r="B18" s="377"/>
      <c r="C18" s="382"/>
      <c r="D18" s="20"/>
      <c r="E18" s="8"/>
      <c r="F18" s="8"/>
      <c r="G18" s="8"/>
      <c r="H18" s="15"/>
      <c r="I18" s="8"/>
      <c r="J18" s="16"/>
      <c r="K18" s="8"/>
      <c r="L18" s="8"/>
      <c r="M18" s="8"/>
      <c r="N18" s="8"/>
      <c r="O18" s="8"/>
      <c r="P18" s="8"/>
      <c r="Q18" s="8"/>
      <c r="R18" s="8"/>
      <c r="S18" s="8"/>
      <c r="T18" s="8"/>
      <c r="U18" s="8"/>
      <c r="V18" s="8"/>
      <c r="W18" s="8"/>
      <c r="X18" s="8"/>
      <c r="Y18" s="25"/>
      <c r="Z18" s="379"/>
      <c r="AA18" s="379"/>
      <c r="AB18" s="379"/>
      <c r="AC18" s="379"/>
    </row>
    <row r="19" spans="1:29" ht="25.4" customHeight="1" x14ac:dyDescent="0.25">
      <c r="A19" s="381"/>
      <c r="B19" s="377"/>
      <c r="C19" s="382"/>
      <c r="D19" s="21"/>
      <c r="E19" s="22"/>
      <c r="F19" s="22"/>
      <c r="G19" s="22"/>
      <c r="H19" s="23"/>
      <c r="I19" s="22"/>
      <c r="J19" s="28"/>
      <c r="K19" s="22"/>
      <c r="L19" s="22"/>
      <c r="M19" s="22"/>
      <c r="N19" s="22"/>
      <c r="O19" s="22"/>
      <c r="P19" s="22"/>
      <c r="Q19" s="22"/>
      <c r="R19" s="22"/>
      <c r="S19" s="22"/>
      <c r="T19" s="22"/>
      <c r="U19" s="22"/>
      <c r="V19" s="22"/>
      <c r="W19" s="22"/>
      <c r="X19" s="22"/>
      <c r="Y19" s="26"/>
      <c r="Z19" s="380"/>
      <c r="AA19" s="380"/>
      <c r="AB19" s="380"/>
      <c r="AC19" s="380"/>
    </row>
    <row r="20" spans="1:29" ht="25.4" customHeight="1" x14ac:dyDescent="0.25">
      <c r="A20" s="381"/>
      <c r="B20" s="377"/>
      <c r="C20" s="382"/>
      <c r="D20" s="17"/>
      <c r="E20" s="18"/>
      <c r="F20" s="18"/>
      <c r="G20" s="18"/>
      <c r="H20" s="19"/>
      <c r="I20" s="18"/>
      <c r="J20" s="27"/>
      <c r="K20" s="18"/>
      <c r="L20" s="18"/>
      <c r="M20" s="18"/>
      <c r="N20" s="18"/>
      <c r="O20" s="18"/>
      <c r="P20" s="18"/>
      <c r="Q20" s="18"/>
      <c r="R20" s="18"/>
      <c r="S20" s="18"/>
      <c r="T20" s="18"/>
      <c r="U20" s="18"/>
      <c r="V20" s="18"/>
      <c r="W20" s="18"/>
      <c r="X20" s="18"/>
      <c r="Y20" s="24"/>
      <c r="Z20" s="378"/>
      <c r="AA20" s="378"/>
      <c r="AB20" s="378"/>
      <c r="AC20" s="378"/>
    </row>
    <row r="21" spans="1:29" ht="25.4" customHeight="1" x14ac:dyDescent="0.25">
      <c r="A21" s="381"/>
      <c r="B21" s="377"/>
      <c r="C21" s="382"/>
      <c r="D21" s="20"/>
      <c r="E21" s="8"/>
      <c r="F21" s="8"/>
      <c r="G21" s="8"/>
      <c r="H21" s="15"/>
      <c r="I21" s="8"/>
      <c r="J21" s="16"/>
      <c r="K21" s="8"/>
      <c r="L21" s="8"/>
      <c r="M21" s="8"/>
      <c r="N21" s="8"/>
      <c r="O21" s="8"/>
      <c r="P21" s="8"/>
      <c r="Q21" s="8"/>
      <c r="R21" s="8"/>
      <c r="S21" s="8"/>
      <c r="T21" s="8"/>
      <c r="U21" s="8"/>
      <c r="V21" s="8"/>
      <c r="W21" s="8"/>
      <c r="X21" s="8"/>
      <c r="Y21" s="25"/>
      <c r="Z21" s="379"/>
      <c r="AA21" s="379"/>
      <c r="AB21" s="379"/>
      <c r="AC21" s="379"/>
    </row>
    <row r="22" spans="1:29" ht="25.4" customHeight="1" x14ac:dyDescent="0.25">
      <c r="A22" s="381"/>
      <c r="B22" s="377"/>
      <c r="C22" s="382"/>
      <c r="D22" s="21"/>
      <c r="E22" s="22"/>
      <c r="F22" s="22"/>
      <c r="G22" s="22"/>
      <c r="H22" s="23"/>
      <c r="I22" s="22"/>
      <c r="J22" s="28"/>
      <c r="K22" s="22"/>
      <c r="L22" s="22"/>
      <c r="M22" s="22"/>
      <c r="N22" s="22"/>
      <c r="O22" s="22"/>
      <c r="P22" s="22"/>
      <c r="Q22" s="22"/>
      <c r="R22" s="22"/>
      <c r="S22" s="22"/>
      <c r="T22" s="22"/>
      <c r="U22" s="22"/>
      <c r="V22" s="22"/>
      <c r="W22" s="22"/>
      <c r="X22" s="22"/>
      <c r="Y22" s="26"/>
      <c r="Z22" s="380"/>
      <c r="AA22" s="380"/>
      <c r="AB22" s="380"/>
      <c r="AC22" s="380"/>
    </row>
    <row r="23" spans="1:29" ht="25.4" customHeight="1" x14ac:dyDescent="0.25">
      <c r="A23" s="381"/>
      <c r="B23" s="377"/>
      <c r="C23" s="382"/>
      <c r="D23" s="17"/>
      <c r="E23" s="18"/>
      <c r="F23" s="18"/>
      <c r="G23" s="18"/>
      <c r="H23" s="19"/>
      <c r="I23" s="18"/>
      <c r="J23" s="27"/>
      <c r="K23" s="18"/>
      <c r="L23" s="18"/>
      <c r="M23" s="18"/>
      <c r="N23" s="18"/>
      <c r="O23" s="18"/>
      <c r="P23" s="18"/>
      <c r="Q23" s="18"/>
      <c r="R23" s="18"/>
      <c r="S23" s="18"/>
      <c r="T23" s="18"/>
      <c r="U23" s="18"/>
      <c r="V23" s="18"/>
      <c r="W23" s="18"/>
      <c r="X23" s="18"/>
      <c r="Y23" s="24"/>
      <c r="Z23" s="378"/>
      <c r="AA23" s="378"/>
      <c r="AB23" s="378"/>
      <c r="AC23" s="378"/>
    </row>
    <row r="24" spans="1:29" ht="25.4" customHeight="1" x14ac:dyDescent="0.25">
      <c r="A24" s="381"/>
      <c r="B24" s="377"/>
      <c r="C24" s="382"/>
      <c r="D24" s="20"/>
      <c r="E24" s="8"/>
      <c r="F24" s="8"/>
      <c r="G24" s="8"/>
      <c r="H24" s="15"/>
      <c r="I24" s="8"/>
      <c r="J24" s="16"/>
      <c r="K24" s="8"/>
      <c r="L24" s="8"/>
      <c r="M24" s="8"/>
      <c r="N24" s="8"/>
      <c r="O24" s="8"/>
      <c r="P24" s="8"/>
      <c r="Q24" s="8"/>
      <c r="R24" s="8"/>
      <c r="S24" s="8"/>
      <c r="T24" s="8"/>
      <c r="U24" s="8"/>
      <c r="V24" s="8"/>
      <c r="W24" s="8"/>
      <c r="X24" s="8"/>
      <c r="Y24" s="25"/>
      <c r="Z24" s="379"/>
      <c r="AA24" s="379"/>
      <c r="AB24" s="379"/>
      <c r="AC24" s="379"/>
    </row>
    <row r="25" spans="1:29" ht="25.4" customHeight="1" x14ac:dyDescent="0.25">
      <c r="A25" s="381"/>
      <c r="B25" s="377"/>
      <c r="C25" s="382"/>
      <c r="D25" s="21"/>
      <c r="E25" s="22"/>
      <c r="F25" s="22"/>
      <c r="G25" s="22"/>
      <c r="H25" s="23"/>
      <c r="I25" s="22"/>
      <c r="J25" s="28"/>
      <c r="K25" s="22"/>
      <c r="L25" s="22"/>
      <c r="M25" s="22"/>
      <c r="N25" s="22"/>
      <c r="O25" s="22"/>
      <c r="P25" s="22"/>
      <c r="Q25" s="22"/>
      <c r="R25" s="22"/>
      <c r="S25" s="22"/>
      <c r="T25" s="22"/>
      <c r="U25" s="22"/>
      <c r="V25" s="22"/>
      <c r="W25" s="22"/>
      <c r="X25" s="22"/>
      <c r="Y25" s="26"/>
      <c r="Z25" s="380"/>
      <c r="AA25" s="380"/>
      <c r="AB25" s="380"/>
      <c r="AC25" s="380"/>
    </row>
    <row r="26" spans="1:29" ht="25.4" customHeight="1" x14ac:dyDescent="0.25">
      <c r="A26" s="381"/>
      <c r="B26" s="377"/>
      <c r="C26" s="382"/>
      <c r="D26" s="17"/>
      <c r="E26" s="18"/>
      <c r="F26" s="18"/>
      <c r="G26" s="18"/>
      <c r="H26" s="19"/>
      <c r="I26" s="18"/>
      <c r="J26" s="27"/>
      <c r="K26" s="18"/>
      <c r="L26" s="18"/>
      <c r="M26" s="18"/>
      <c r="N26" s="18"/>
      <c r="O26" s="18"/>
      <c r="P26" s="18"/>
      <c r="Q26" s="18"/>
      <c r="R26" s="18"/>
      <c r="S26" s="18"/>
      <c r="T26" s="18"/>
      <c r="U26" s="18"/>
      <c r="V26" s="18"/>
      <c r="W26" s="18"/>
      <c r="X26" s="18"/>
      <c r="Y26" s="24"/>
      <c r="Z26" s="378"/>
      <c r="AA26" s="378"/>
      <c r="AB26" s="378"/>
      <c r="AC26" s="378"/>
    </row>
    <row r="27" spans="1:29" ht="25.4" customHeight="1" x14ac:dyDescent="0.25">
      <c r="A27" s="381"/>
      <c r="B27" s="377"/>
      <c r="C27" s="382"/>
      <c r="D27" s="20"/>
      <c r="E27" s="8"/>
      <c r="F27" s="8"/>
      <c r="G27" s="8"/>
      <c r="H27" s="15"/>
      <c r="I27" s="8"/>
      <c r="J27" s="16"/>
      <c r="K27" s="8"/>
      <c r="L27" s="8"/>
      <c r="M27" s="8"/>
      <c r="N27" s="8"/>
      <c r="O27" s="8"/>
      <c r="P27" s="8"/>
      <c r="Q27" s="8"/>
      <c r="R27" s="8"/>
      <c r="S27" s="8"/>
      <c r="T27" s="8"/>
      <c r="U27" s="8"/>
      <c r="V27" s="8"/>
      <c r="W27" s="8"/>
      <c r="X27" s="8"/>
      <c r="Y27" s="25"/>
      <c r="Z27" s="379"/>
      <c r="AA27" s="379"/>
      <c r="AB27" s="379"/>
      <c r="AC27" s="379"/>
    </row>
    <row r="28" spans="1:29" ht="25.4" customHeight="1" x14ac:dyDescent="0.25">
      <c r="A28" s="381"/>
      <c r="B28" s="377"/>
      <c r="C28" s="382"/>
      <c r="D28" s="21"/>
      <c r="E28" s="22"/>
      <c r="F28" s="22"/>
      <c r="G28" s="22"/>
      <c r="H28" s="23"/>
      <c r="I28" s="22"/>
      <c r="J28" s="28"/>
      <c r="K28" s="22"/>
      <c r="L28" s="22"/>
      <c r="M28" s="22"/>
      <c r="N28" s="22"/>
      <c r="O28" s="22"/>
      <c r="P28" s="22"/>
      <c r="Q28" s="22"/>
      <c r="R28" s="22"/>
      <c r="S28" s="22"/>
      <c r="T28" s="22"/>
      <c r="U28" s="22"/>
      <c r="V28" s="22"/>
      <c r="W28" s="22"/>
      <c r="X28" s="22"/>
      <c r="Y28" s="26"/>
      <c r="Z28" s="380"/>
      <c r="AA28" s="380"/>
      <c r="AB28" s="380"/>
      <c r="AC28" s="380"/>
    </row>
    <row r="29" spans="1:29" ht="25.4" customHeight="1" x14ac:dyDescent="0.25">
      <c r="A29" s="381"/>
      <c r="B29" s="377"/>
      <c r="C29" s="382"/>
      <c r="D29" s="17"/>
      <c r="E29" s="18"/>
      <c r="F29" s="18"/>
      <c r="G29" s="18"/>
      <c r="H29" s="19"/>
      <c r="I29" s="18"/>
      <c r="J29" s="27"/>
      <c r="K29" s="18"/>
      <c r="L29" s="18"/>
      <c r="M29" s="18"/>
      <c r="N29" s="18"/>
      <c r="O29" s="18"/>
      <c r="P29" s="18"/>
      <c r="Q29" s="18"/>
      <c r="R29" s="18"/>
      <c r="S29" s="18"/>
      <c r="T29" s="18"/>
      <c r="U29" s="18"/>
      <c r="V29" s="18"/>
      <c r="W29" s="18"/>
      <c r="X29" s="18"/>
      <c r="Y29" s="24"/>
      <c r="Z29" s="378"/>
      <c r="AA29" s="378"/>
      <c r="AB29" s="378"/>
      <c r="AC29" s="378"/>
    </row>
    <row r="30" spans="1:29" ht="25.4" customHeight="1" x14ac:dyDescent="0.25">
      <c r="A30" s="381"/>
      <c r="B30" s="377"/>
      <c r="C30" s="382"/>
      <c r="D30" s="20"/>
      <c r="E30" s="8"/>
      <c r="F30" s="8"/>
      <c r="G30" s="8"/>
      <c r="H30" s="15"/>
      <c r="I30" s="8"/>
      <c r="J30" s="16"/>
      <c r="K30" s="8"/>
      <c r="L30" s="8"/>
      <c r="M30" s="8"/>
      <c r="N30" s="8"/>
      <c r="O30" s="8"/>
      <c r="P30" s="8"/>
      <c r="Q30" s="8"/>
      <c r="R30" s="8"/>
      <c r="S30" s="8"/>
      <c r="T30" s="8"/>
      <c r="U30" s="8"/>
      <c r="V30" s="8"/>
      <c r="W30" s="8"/>
      <c r="X30" s="8"/>
      <c r="Y30" s="25"/>
      <c r="Z30" s="379"/>
      <c r="AA30" s="379"/>
      <c r="AB30" s="379"/>
      <c r="AC30" s="379"/>
    </row>
    <row r="31" spans="1:29" ht="25.4" customHeight="1" x14ac:dyDescent="0.25">
      <c r="A31" s="381"/>
      <c r="B31" s="377"/>
      <c r="C31" s="382"/>
      <c r="D31" s="21"/>
      <c r="E31" s="22"/>
      <c r="F31" s="22"/>
      <c r="G31" s="22"/>
      <c r="H31" s="23"/>
      <c r="I31" s="22"/>
      <c r="J31" s="28"/>
      <c r="K31" s="22"/>
      <c r="L31" s="22"/>
      <c r="M31" s="22"/>
      <c r="N31" s="22"/>
      <c r="O31" s="22"/>
      <c r="P31" s="22"/>
      <c r="Q31" s="22"/>
      <c r="R31" s="22"/>
      <c r="S31" s="22"/>
      <c r="T31" s="22"/>
      <c r="U31" s="22"/>
      <c r="V31" s="22"/>
      <c r="W31" s="22"/>
      <c r="X31" s="22"/>
      <c r="Y31" s="26"/>
      <c r="Z31" s="380"/>
      <c r="AA31" s="380"/>
      <c r="AB31" s="380"/>
      <c r="AC31" s="380"/>
    </row>
    <row r="32" spans="1:29" ht="25.4" customHeight="1" x14ac:dyDescent="0.25">
      <c r="A32" s="381"/>
      <c r="B32" s="377"/>
      <c r="C32" s="382"/>
      <c r="D32" s="17"/>
      <c r="E32" s="18"/>
      <c r="F32" s="18"/>
      <c r="G32" s="18"/>
      <c r="H32" s="19"/>
      <c r="I32" s="18"/>
      <c r="J32" s="27"/>
      <c r="K32" s="18"/>
      <c r="L32" s="18"/>
      <c r="M32" s="18"/>
      <c r="N32" s="18"/>
      <c r="O32" s="18"/>
      <c r="P32" s="18"/>
      <c r="Q32" s="18"/>
      <c r="R32" s="18"/>
      <c r="S32" s="18"/>
      <c r="T32" s="18"/>
      <c r="U32" s="18"/>
      <c r="V32" s="18"/>
      <c r="W32" s="18"/>
      <c r="X32" s="18"/>
      <c r="Y32" s="24"/>
      <c r="Z32" s="378"/>
      <c r="AA32" s="378"/>
      <c r="AB32" s="378"/>
      <c r="AC32" s="378"/>
    </row>
    <row r="33" spans="1:29" ht="25.4" customHeight="1" x14ac:dyDescent="0.25">
      <c r="A33" s="381"/>
      <c r="B33" s="377"/>
      <c r="C33" s="382"/>
      <c r="D33" s="20"/>
      <c r="E33" s="8"/>
      <c r="F33" s="8"/>
      <c r="G33" s="8"/>
      <c r="H33" s="15"/>
      <c r="I33" s="8"/>
      <c r="J33" s="16"/>
      <c r="K33" s="8"/>
      <c r="L33" s="8"/>
      <c r="M33" s="8"/>
      <c r="N33" s="8"/>
      <c r="O33" s="8"/>
      <c r="P33" s="8"/>
      <c r="Q33" s="8"/>
      <c r="R33" s="8"/>
      <c r="S33" s="8"/>
      <c r="T33" s="8"/>
      <c r="U33" s="8"/>
      <c r="V33" s="8"/>
      <c r="W33" s="8"/>
      <c r="X33" s="8"/>
      <c r="Y33" s="25"/>
      <c r="Z33" s="379"/>
      <c r="AA33" s="379"/>
      <c r="AB33" s="379"/>
      <c r="AC33" s="379"/>
    </row>
    <row r="34" spans="1:29" ht="25.4" customHeight="1" x14ac:dyDescent="0.25">
      <c r="A34" s="381"/>
      <c r="B34" s="377"/>
      <c r="C34" s="382"/>
      <c r="D34" s="21"/>
      <c r="E34" s="22"/>
      <c r="F34" s="22"/>
      <c r="G34" s="22"/>
      <c r="H34" s="23"/>
      <c r="I34" s="22"/>
      <c r="J34" s="28"/>
      <c r="K34" s="22"/>
      <c r="L34" s="22"/>
      <c r="M34" s="22"/>
      <c r="N34" s="22"/>
      <c r="O34" s="22"/>
      <c r="P34" s="22"/>
      <c r="Q34" s="22"/>
      <c r="R34" s="22"/>
      <c r="S34" s="22"/>
      <c r="T34" s="22"/>
      <c r="U34" s="22"/>
      <c r="V34" s="22"/>
      <c r="W34" s="22"/>
      <c r="X34" s="22"/>
      <c r="Y34" s="26"/>
      <c r="Z34" s="380"/>
      <c r="AA34" s="380"/>
      <c r="AB34" s="380"/>
      <c r="AC34" s="380"/>
    </row>
    <row r="35" spans="1:29" ht="25.4" customHeight="1" x14ac:dyDescent="0.25">
      <c r="A35" s="381"/>
      <c r="B35" s="377"/>
      <c r="C35" s="382"/>
      <c r="D35" s="17"/>
      <c r="E35" s="18"/>
      <c r="F35" s="18"/>
      <c r="G35" s="18"/>
      <c r="H35" s="19"/>
      <c r="I35" s="18"/>
      <c r="J35" s="27"/>
      <c r="K35" s="18"/>
      <c r="L35" s="18"/>
      <c r="M35" s="18"/>
      <c r="N35" s="18"/>
      <c r="O35" s="18"/>
      <c r="P35" s="18"/>
      <c r="Q35" s="18"/>
      <c r="R35" s="18"/>
      <c r="S35" s="18"/>
      <c r="T35" s="18"/>
      <c r="U35" s="18"/>
      <c r="V35" s="18"/>
      <c r="W35" s="18"/>
      <c r="X35" s="18"/>
      <c r="Y35" s="24"/>
      <c r="Z35" s="378"/>
      <c r="AA35" s="378"/>
      <c r="AB35" s="378"/>
      <c r="AC35" s="378"/>
    </row>
    <row r="36" spans="1:29" ht="25.4" customHeight="1" thickBot="1" x14ac:dyDescent="0.3">
      <c r="A36" s="381"/>
      <c r="B36" s="377"/>
      <c r="C36" s="382"/>
      <c r="D36" s="20"/>
      <c r="E36" s="8"/>
      <c r="F36" s="8"/>
      <c r="G36" s="8"/>
      <c r="H36" s="15"/>
      <c r="I36" s="8"/>
      <c r="J36" s="16"/>
      <c r="K36" s="8"/>
      <c r="L36" s="8"/>
      <c r="M36" s="8"/>
      <c r="N36" s="8"/>
      <c r="O36" s="8"/>
      <c r="P36" s="8"/>
      <c r="Q36" s="8"/>
      <c r="R36" s="8"/>
      <c r="S36" s="8"/>
      <c r="T36" s="8"/>
      <c r="U36" s="8"/>
      <c r="V36" s="8"/>
      <c r="W36" s="8"/>
      <c r="X36" s="8"/>
      <c r="Y36" s="25"/>
      <c r="Z36" s="379"/>
      <c r="AA36" s="379"/>
      <c r="AB36" s="379"/>
      <c r="AC36" s="379"/>
    </row>
    <row r="37" spans="1:29" ht="25.4" customHeight="1" thickBot="1" x14ac:dyDescent="0.3">
      <c r="A37" s="381"/>
      <c r="B37" s="377"/>
      <c r="C37" s="382"/>
      <c r="D37" s="21"/>
      <c r="E37" s="22"/>
      <c r="F37" s="22"/>
      <c r="G37" s="22"/>
      <c r="H37" s="23"/>
      <c r="I37" s="22"/>
      <c r="J37" s="28"/>
      <c r="K37" s="22"/>
      <c r="L37" s="22"/>
      <c r="M37" s="22"/>
      <c r="N37" s="22"/>
      <c r="O37" s="22"/>
      <c r="P37" s="22"/>
      <c r="Q37" s="22"/>
      <c r="R37" s="22"/>
      <c r="S37" s="22"/>
      <c r="T37" s="22"/>
      <c r="U37" s="22"/>
      <c r="V37" s="22"/>
      <c r="W37" s="22"/>
      <c r="X37" s="22"/>
      <c r="Y37" s="26"/>
      <c r="Z37" s="380"/>
      <c r="AA37" s="380"/>
      <c r="AB37" s="380"/>
      <c r="AC37" s="380"/>
    </row>
    <row r="38" spans="1:29" ht="25.4" customHeight="1" thickBot="1" x14ac:dyDescent="0.3">
      <c r="A38" s="381"/>
      <c r="B38" s="377"/>
      <c r="C38" s="382"/>
      <c r="D38" s="17"/>
      <c r="E38" s="18"/>
      <c r="F38" s="18"/>
      <c r="G38" s="18"/>
      <c r="H38" s="19"/>
      <c r="I38" s="18"/>
      <c r="J38" s="27"/>
      <c r="K38" s="18"/>
      <c r="L38" s="18"/>
      <c r="M38" s="18"/>
      <c r="N38" s="18"/>
      <c r="O38" s="18"/>
      <c r="P38" s="18"/>
      <c r="Q38" s="18"/>
      <c r="R38" s="18"/>
      <c r="S38" s="18"/>
      <c r="T38" s="18"/>
      <c r="U38" s="18"/>
      <c r="V38" s="18"/>
      <c r="W38" s="18"/>
      <c r="X38" s="18"/>
      <c r="Y38" s="24"/>
      <c r="Z38" s="378"/>
      <c r="AA38" s="378"/>
      <c r="AB38" s="378"/>
      <c r="AC38" s="378"/>
    </row>
    <row r="39" spans="1:29" ht="25.4" customHeight="1" thickBot="1" x14ac:dyDescent="0.3">
      <c r="A39" s="381"/>
      <c r="B39" s="377"/>
      <c r="C39" s="382"/>
      <c r="D39" s="20"/>
      <c r="E39" s="8"/>
      <c r="F39" s="8"/>
      <c r="G39" s="8"/>
      <c r="H39" s="15"/>
      <c r="I39" s="8"/>
      <c r="J39" s="16"/>
      <c r="K39" s="8"/>
      <c r="L39" s="8"/>
      <c r="M39" s="8"/>
      <c r="N39" s="8"/>
      <c r="O39" s="8"/>
      <c r="P39" s="8"/>
      <c r="Q39" s="8"/>
      <c r="R39" s="8"/>
      <c r="S39" s="8"/>
      <c r="T39" s="8"/>
      <c r="U39" s="8"/>
      <c r="V39" s="8"/>
      <c r="W39" s="8"/>
      <c r="X39" s="8"/>
      <c r="Y39" s="25"/>
      <c r="Z39" s="379"/>
      <c r="AA39" s="379"/>
      <c r="AB39" s="379"/>
      <c r="AC39" s="379"/>
    </row>
    <row r="40" spans="1:29" ht="25.4" customHeight="1" thickBot="1" x14ac:dyDescent="0.3">
      <c r="A40" s="381"/>
      <c r="B40" s="377"/>
      <c r="C40" s="382"/>
      <c r="D40" s="21"/>
      <c r="E40" s="22"/>
      <c r="F40" s="22"/>
      <c r="G40" s="22"/>
      <c r="H40" s="23"/>
      <c r="I40" s="22"/>
      <c r="J40" s="28"/>
      <c r="K40" s="22"/>
      <c r="L40" s="22"/>
      <c r="M40" s="22"/>
      <c r="N40" s="22"/>
      <c r="O40" s="22"/>
      <c r="P40" s="22"/>
      <c r="Q40" s="22"/>
      <c r="R40" s="22"/>
      <c r="S40" s="22"/>
      <c r="T40" s="22"/>
      <c r="U40" s="22"/>
      <c r="V40" s="22"/>
      <c r="W40" s="22"/>
      <c r="X40" s="22"/>
      <c r="Y40" s="26"/>
      <c r="Z40" s="380"/>
      <c r="AA40" s="380"/>
      <c r="AB40" s="380"/>
      <c r="AC40" s="380"/>
    </row>
  </sheetData>
  <mergeCells count="114">
    <mergeCell ref="W2:Y3"/>
    <mergeCell ref="Z2:AC3"/>
    <mergeCell ref="W5:Y6"/>
    <mergeCell ref="Z5:AC6"/>
    <mergeCell ref="AC32:AC34"/>
    <mergeCell ref="AC35:AC37"/>
    <mergeCell ref="AC38:AC40"/>
    <mergeCell ref="AC17:AC19"/>
    <mergeCell ref="AC20:AC22"/>
    <mergeCell ref="AC23:AC25"/>
    <mergeCell ref="AC26:AC28"/>
    <mergeCell ref="AC29:AC31"/>
    <mergeCell ref="A1:AC1"/>
    <mergeCell ref="O8:P8"/>
    <mergeCell ref="Q8:R8"/>
    <mergeCell ref="S8:T8"/>
    <mergeCell ref="U2:V3"/>
    <mergeCell ref="H5:T6"/>
    <mergeCell ref="U5:V6"/>
    <mergeCell ref="A38:A40"/>
    <mergeCell ref="B38:B40"/>
    <mergeCell ref="C38:C40"/>
    <mergeCell ref="C23:C25"/>
    <mergeCell ref="H2:T3"/>
    <mergeCell ref="D16:Y16"/>
    <mergeCell ref="U13:X14"/>
    <mergeCell ref="Y13:Y14"/>
    <mergeCell ref="A17:A19"/>
    <mergeCell ref="B17:B19"/>
    <mergeCell ref="C17:C19"/>
    <mergeCell ref="W9:Z9"/>
    <mergeCell ref="W10:Z10"/>
    <mergeCell ref="Q11:R11"/>
    <mergeCell ref="S11:T11"/>
    <mergeCell ref="O12:P12"/>
    <mergeCell ref="Z17:Z19"/>
    <mergeCell ref="O9:P9"/>
    <mergeCell ref="Q9:R9"/>
    <mergeCell ref="S9:T9"/>
    <mergeCell ref="O10:P10"/>
    <mergeCell ref="Q10:R10"/>
    <mergeCell ref="S10:T10"/>
    <mergeCell ref="O11:P11"/>
    <mergeCell ref="Q12:R12"/>
    <mergeCell ref="S12:T12"/>
    <mergeCell ref="O13:P13"/>
    <mergeCell ref="Q14:R14"/>
    <mergeCell ref="S14:T14"/>
    <mergeCell ref="A13:B13"/>
    <mergeCell ref="D13:F13"/>
    <mergeCell ref="Z38:Z40"/>
    <mergeCell ref="AA38:AA40"/>
    <mergeCell ref="AB38:AB40"/>
    <mergeCell ref="Z35:Z37"/>
    <mergeCell ref="AA35:AA37"/>
    <mergeCell ref="AA20:AA22"/>
    <mergeCell ref="AB20:AB22"/>
    <mergeCell ref="Z23:Z25"/>
    <mergeCell ref="AA23:AA25"/>
    <mergeCell ref="AB23:AB25"/>
    <mergeCell ref="Z20:Z22"/>
    <mergeCell ref="Z26:Z28"/>
    <mergeCell ref="AA26:AA28"/>
    <mergeCell ref="AB26:AB28"/>
    <mergeCell ref="Z32:Z34"/>
    <mergeCell ref="AA32:AA34"/>
    <mergeCell ref="AB32:AB34"/>
    <mergeCell ref="B32:B34"/>
    <mergeCell ref="C32:C34"/>
    <mergeCell ref="B26:B28"/>
    <mergeCell ref="AB35:AB37"/>
    <mergeCell ref="Z29:Z31"/>
    <mergeCell ref="AA29:AA31"/>
    <mergeCell ref="AB29:AB31"/>
    <mergeCell ref="AA17:AA19"/>
    <mergeCell ref="AB17:AB19"/>
    <mergeCell ref="A20:A22"/>
    <mergeCell ref="B20:B22"/>
    <mergeCell ref="C20:C22"/>
    <mergeCell ref="A23:A25"/>
    <mergeCell ref="B23:B25"/>
    <mergeCell ref="A29:A31"/>
    <mergeCell ref="C35:C37"/>
    <mergeCell ref="A35:A37"/>
    <mergeCell ref="B35:B37"/>
    <mergeCell ref="B29:B31"/>
    <mergeCell ref="C29:C31"/>
    <mergeCell ref="C26:C28"/>
    <mergeCell ref="A26:A28"/>
    <mergeCell ref="A32:A34"/>
    <mergeCell ref="A2:A3"/>
    <mergeCell ref="B2:G3"/>
    <mergeCell ref="A5:A6"/>
    <mergeCell ref="B5:G6"/>
    <mergeCell ref="I13:N13"/>
    <mergeCell ref="A14:B14"/>
    <mergeCell ref="D14:F14"/>
    <mergeCell ref="I14:N14"/>
    <mergeCell ref="U11:AC11"/>
    <mergeCell ref="A12:B12"/>
    <mergeCell ref="D12:F12"/>
    <mergeCell ref="I12:N12"/>
    <mergeCell ref="W12:Z12"/>
    <mergeCell ref="AB12:AC12"/>
    <mergeCell ref="AC13:AC14"/>
    <mergeCell ref="I9:N9"/>
    <mergeCell ref="I10:N10"/>
    <mergeCell ref="A11:B11"/>
    <mergeCell ref="D11:F11"/>
    <mergeCell ref="I11:N11"/>
    <mergeCell ref="Q13:R13"/>
    <mergeCell ref="S13:T13"/>
    <mergeCell ref="Z13:AB14"/>
    <mergeCell ref="O14:P14"/>
  </mergeCells>
  <phoneticPr fontId="0" type="noConversion"/>
  <printOptions horizontalCentered="1" verticalCentered="1"/>
  <pageMargins left="0.19685039370078741" right="0.19685039370078741" top="0.19685039370078741" bottom="0.19685039370078741" header="0" footer="0"/>
  <pageSetup paperSize="9" scale="6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AC46"/>
  <sheetViews>
    <sheetView zoomScale="60" zoomScaleNormal="60" workbookViewId="0">
      <selection sqref="A1:AC1"/>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98"/>
      <c r="AA2" s="399"/>
      <c r="AB2" s="399"/>
      <c r="AC2" s="400"/>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401"/>
      <c r="AA3" s="402"/>
      <c r="AB3" s="402"/>
      <c r="AC3" s="403"/>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92" t="s">
        <v>519</v>
      </c>
      <c r="AA5" s="393"/>
      <c r="AB5" s="393"/>
      <c r="AC5" s="394"/>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95"/>
      <c r="AA6" s="396"/>
      <c r="AB6" s="396"/>
      <c r="AC6" s="397"/>
    </row>
    <row r="7" spans="1:29" ht="8.15" customHeight="1" x14ac:dyDescent="0.35">
      <c r="A7" s="194"/>
      <c r="B7" s="191"/>
      <c r="C7" s="191"/>
      <c r="D7" s="191"/>
      <c r="E7" s="191"/>
      <c r="F7" s="191"/>
      <c r="G7" s="191"/>
      <c r="H7" s="191"/>
      <c r="I7" s="191"/>
      <c r="J7" s="191"/>
      <c r="K7" s="191"/>
      <c r="L7" s="191"/>
      <c r="M7" s="191"/>
      <c r="N7" s="191"/>
      <c r="O7" s="191"/>
      <c r="P7" s="191"/>
      <c r="Q7" s="191"/>
      <c r="R7" s="191"/>
      <c r="S7" s="191"/>
      <c r="T7" s="191"/>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25" t="s">
        <v>496</v>
      </c>
      <c r="B11" s="330"/>
      <c r="C11" s="143" t="s">
        <v>497</v>
      </c>
      <c r="D11" s="234"/>
      <c r="E11" s="234"/>
      <c r="F11" s="235"/>
      <c r="G11" s="115" t="s">
        <v>498</v>
      </c>
      <c r="H11" s="116"/>
      <c r="I11" s="329"/>
      <c r="J11" s="326"/>
      <c r="K11" s="326"/>
      <c r="L11" s="326"/>
      <c r="M11" s="326"/>
      <c r="N11" s="332"/>
      <c r="O11" s="236"/>
      <c r="P11" s="236"/>
      <c r="Q11" s="236"/>
      <c r="R11" s="236"/>
      <c r="S11" s="236"/>
      <c r="T11" s="236"/>
      <c r="U11" s="233" t="s">
        <v>520</v>
      </c>
      <c r="V11" s="234"/>
      <c r="W11" s="234"/>
      <c r="X11" s="234"/>
      <c r="Y11" s="234"/>
      <c r="Z11" s="234"/>
      <c r="AA11" s="234"/>
      <c r="AB11" s="234"/>
      <c r="AC11" s="375"/>
    </row>
    <row r="12" spans="1:29" ht="17.149999999999999" customHeight="1" x14ac:dyDescent="0.25">
      <c r="A12" s="325" t="s">
        <v>500</v>
      </c>
      <c r="B12" s="326"/>
      <c r="C12" s="143" t="s">
        <v>497</v>
      </c>
      <c r="D12" s="234"/>
      <c r="E12" s="234"/>
      <c r="F12" s="235"/>
      <c r="G12" s="115" t="s">
        <v>501</v>
      </c>
      <c r="H12" s="116"/>
      <c r="I12" s="329"/>
      <c r="J12" s="326"/>
      <c r="K12" s="326"/>
      <c r="L12" s="326"/>
      <c r="M12" s="326"/>
      <c r="N12" s="332"/>
      <c r="O12" s="236"/>
      <c r="P12" s="236"/>
      <c r="Q12" s="236"/>
      <c r="R12" s="236"/>
      <c r="S12" s="236"/>
      <c r="T12" s="236"/>
      <c r="U12" s="115" t="s">
        <v>518</v>
      </c>
      <c r="V12" s="116"/>
      <c r="W12" s="234"/>
      <c r="X12" s="234"/>
      <c r="Y12" s="234"/>
      <c r="Z12" s="234"/>
      <c r="AA12" s="143" t="s">
        <v>497</v>
      </c>
      <c r="AB12" s="234"/>
      <c r="AC12" s="375"/>
    </row>
    <row r="13" spans="1:29" ht="17.149999999999999" customHeight="1" x14ac:dyDescent="0.25">
      <c r="A13" s="325" t="s">
        <v>502</v>
      </c>
      <c r="B13" s="326"/>
      <c r="C13" s="143" t="s">
        <v>497</v>
      </c>
      <c r="D13" s="234"/>
      <c r="E13" s="234"/>
      <c r="F13" s="235"/>
      <c r="G13" s="115" t="s">
        <v>503</v>
      </c>
      <c r="H13" s="116"/>
      <c r="I13" s="329"/>
      <c r="J13" s="326"/>
      <c r="K13" s="326"/>
      <c r="L13" s="326"/>
      <c r="M13" s="326"/>
      <c r="N13" s="332"/>
      <c r="O13" s="236"/>
      <c r="P13" s="236"/>
      <c r="Q13" s="236"/>
      <c r="R13" s="236"/>
      <c r="S13" s="236"/>
      <c r="T13" s="236"/>
      <c r="U13" s="298" t="s">
        <v>515</v>
      </c>
      <c r="V13" s="299"/>
      <c r="W13" s="299"/>
      <c r="X13" s="299"/>
      <c r="Y13" s="302" t="s">
        <v>505</v>
      </c>
      <c r="Z13" s="298" t="s">
        <v>506</v>
      </c>
      <c r="AA13" s="299"/>
      <c r="AB13" s="299"/>
      <c r="AC13" s="306" t="s">
        <v>505</v>
      </c>
    </row>
    <row r="14" spans="1:29" ht="17.149999999999999" customHeight="1" x14ac:dyDescent="0.25">
      <c r="A14" s="325" t="s">
        <v>507</v>
      </c>
      <c r="B14" s="326"/>
      <c r="C14" s="143" t="s">
        <v>497</v>
      </c>
      <c r="D14" s="234"/>
      <c r="E14" s="234"/>
      <c r="F14" s="235"/>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25">
      <c r="A15" s="166"/>
      <c r="AC15" s="167"/>
    </row>
    <row r="16" spans="1:29" ht="17.149999999999999" customHeight="1" thickBot="1" x14ac:dyDescent="0.3">
      <c r="A16" s="168" t="s">
        <v>509</v>
      </c>
      <c r="B16" s="36" t="s">
        <v>510</v>
      </c>
      <c r="C16" s="36" t="s">
        <v>53</v>
      </c>
      <c r="D16" s="255" t="s">
        <v>511</v>
      </c>
      <c r="E16" s="255"/>
      <c r="F16" s="255"/>
      <c r="G16" s="255"/>
      <c r="H16" s="255"/>
      <c r="I16" s="36" t="s">
        <v>53</v>
      </c>
      <c r="J16" s="255" t="s">
        <v>512</v>
      </c>
      <c r="K16" s="255"/>
      <c r="L16" s="255"/>
      <c r="M16" s="255"/>
      <c r="N16" s="255"/>
      <c r="O16" s="255"/>
      <c r="P16" s="255"/>
      <c r="Q16" s="255"/>
      <c r="R16" s="255"/>
      <c r="S16" s="255"/>
      <c r="T16" s="255"/>
      <c r="U16" s="255"/>
      <c r="V16" s="255"/>
      <c r="W16" s="255"/>
      <c r="X16" s="255"/>
      <c r="Y16" s="255"/>
      <c r="Z16" s="36" t="s">
        <v>200</v>
      </c>
      <c r="AA16" s="36" t="s">
        <v>201</v>
      </c>
      <c r="AB16" s="36" t="s">
        <v>50</v>
      </c>
      <c r="AC16" s="165" t="s">
        <v>513</v>
      </c>
    </row>
    <row r="17" spans="1:29" ht="25.4" customHeight="1" thickBot="1" x14ac:dyDescent="0.3">
      <c r="A17" s="358"/>
      <c r="B17" s="359"/>
      <c r="C17" s="363"/>
      <c r="D17" s="17"/>
      <c r="E17" s="18"/>
      <c r="F17" s="18"/>
      <c r="G17" s="18"/>
      <c r="H17" s="24"/>
      <c r="I17" s="360"/>
      <c r="J17" s="17"/>
      <c r="K17" s="18"/>
      <c r="L17" s="18"/>
      <c r="M17" s="18"/>
      <c r="N17" s="18"/>
      <c r="O17" s="18"/>
      <c r="P17" s="18"/>
      <c r="Q17" s="18"/>
      <c r="R17" s="18"/>
      <c r="S17" s="18"/>
      <c r="T17" s="18"/>
      <c r="U17" s="18"/>
      <c r="V17" s="18"/>
      <c r="W17" s="18"/>
      <c r="X17" s="18"/>
      <c r="Y17" s="24"/>
      <c r="Z17" s="353"/>
      <c r="AA17" s="353"/>
      <c r="AB17" s="353"/>
      <c r="AC17" s="353"/>
    </row>
    <row r="18" spans="1:29" ht="25.4" customHeight="1" thickBot="1" x14ac:dyDescent="0.3">
      <c r="A18" s="354"/>
      <c r="B18" s="356"/>
      <c r="C18" s="364"/>
      <c r="D18" s="20"/>
      <c r="E18" s="8"/>
      <c r="F18" s="8"/>
      <c r="G18" s="8"/>
      <c r="H18" s="25"/>
      <c r="I18" s="361"/>
      <c r="J18" s="20"/>
      <c r="K18" s="8"/>
      <c r="L18" s="8"/>
      <c r="M18" s="8"/>
      <c r="N18" s="8"/>
      <c r="O18" s="8"/>
      <c r="P18" s="8"/>
      <c r="Q18" s="8"/>
      <c r="R18" s="8"/>
      <c r="S18" s="8"/>
      <c r="T18" s="8"/>
      <c r="U18" s="8"/>
      <c r="V18" s="8"/>
      <c r="W18" s="8"/>
      <c r="X18" s="8"/>
      <c r="Y18" s="25"/>
      <c r="Z18" s="353"/>
      <c r="AA18" s="353"/>
      <c r="AB18" s="353"/>
      <c r="AC18" s="353"/>
    </row>
    <row r="19" spans="1:29" ht="25.4" customHeight="1" thickBot="1" x14ac:dyDescent="0.3">
      <c r="A19" s="354"/>
      <c r="B19" s="356"/>
      <c r="C19" s="364"/>
      <c r="D19" s="21"/>
      <c r="E19" s="22"/>
      <c r="F19" s="22"/>
      <c r="G19" s="22"/>
      <c r="H19" s="26"/>
      <c r="I19" s="362"/>
      <c r="J19" s="21"/>
      <c r="K19" s="22"/>
      <c r="L19" s="22"/>
      <c r="M19" s="22"/>
      <c r="N19" s="22"/>
      <c r="O19" s="22"/>
      <c r="P19" s="22"/>
      <c r="Q19" s="22"/>
      <c r="R19" s="22"/>
      <c r="S19" s="22"/>
      <c r="T19" s="22"/>
      <c r="U19" s="22"/>
      <c r="V19" s="22"/>
      <c r="W19" s="22"/>
      <c r="X19" s="22"/>
      <c r="Y19" s="26"/>
      <c r="Z19" s="353"/>
      <c r="AA19" s="353"/>
      <c r="AB19" s="353"/>
      <c r="AC19" s="353"/>
    </row>
    <row r="20" spans="1:29" ht="25.4" customHeight="1" thickBot="1" x14ac:dyDescent="0.3">
      <c r="A20" s="354"/>
      <c r="B20" s="356"/>
      <c r="C20" s="365"/>
      <c r="D20" s="17"/>
      <c r="E20" s="18"/>
      <c r="F20" s="18"/>
      <c r="G20" s="18"/>
      <c r="H20" s="24"/>
      <c r="I20" s="360"/>
      <c r="J20" s="17"/>
      <c r="K20" s="18"/>
      <c r="L20" s="18"/>
      <c r="M20" s="18"/>
      <c r="N20" s="18"/>
      <c r="O20" s="18"/>
      <c r="P20" s="18"/>
      <c r="Q20" s="18"/>
      <c r="R20" s="18"/>
      <c r="S20" s="18"/>
      <c r="T20" s="18"/>
      <c r="U20" s="18"/>
      <c r="V20" s="18"/>
      <c r="W20" s="18"/>
      <c r="X20" s="18"/>
      <c r="Y20" s="24"/>
      <c r="Z20" s="353"/>
      <c r="AA20" s="353"/>
      <c r="AB20" s="353"/>
      <c r="AC20" s="353"/>
    </row>
    <row r="21" spans="1:29" ht="25.4" customHeight="1" thickBot="1" x14ac:dyDescent="0.3">
      <c r="A21" s="354"/>
      <c r="B21" s="356"/>
      <c r="C21" s="365"/>
      <c r="D21" s="20"/>
      <c r="E21" s="8"/>
      <c r="F21" s="8"/>
      <c r="G21" s="8"/>
      <c r="H21" s="25"/>
      <c r="I21" s="361"/>
      <c r="J21" s="20"/>
      <c r="K21" s="8"/>
      <c r="L21" s="8"/>
      <c r="M21" s="8"/>
      <c r="N21" s="8"/>
      <c r="O21" s="8"/>
      <c r="P21" s="8"/>
      <c r="Q21" s="8"/>
      <c r="R21" s="8"/>
      <c r="S21" s="8"/>
      <c r="T21" s="8"/>
      <c r="U21" s="8"/>
      <c r="V21" s="8"/>
      <c r="W21" s="8"/>
      <c r="X21" s="8"/>
      <c r="Y21" s="25"/>
      <c r="Z21" s="353"/>
      <c r="AA21" s="353"/>
      <c r="AB21" s="353"/>
      <c r="AC21" s="353"/>
    </row>
    <row r="22" spans="1:29" ht="25.4" customHeight="1" thickBot="1" x14ac:dyDescent="0.3">
      <c r="A22" s="355"/>
      <c r="B22" s="357"/>
      <c r="C22" s="366"/>
      <c r="D22" s="21"/>
      <c r="E22" s="22"/>
      <c r="F22" s="22"/>
      <c r="G22" s="22"/>
      <c r="H22" s="26"/>
      <c r="I22" s="362"/>
      <c r="J22" s="21"/>
      <c r="K22" s="22"/>
      <c r="L22" s="22"/>
      <c r="M22" s="22"/>
      <c r="N22" s="22"/>
      <c r="O22" s="22"/>
      <c r="P22" s="22"/>
      <c r="Q22" s="22"/>
      <c r="R22" s="22"/>
      <c r="S22" s="22"/>
      <c r="T22" s="22"/>
      <c r="U22" s="22"/>
      <c r="V22" s="22"/>
      <c r="W22" s="22"/>
      <c r="X22" s="22"/>
      <c r="Y22" s="26"/>
      <c r="Z22" s="353"/>
      <c r="AA22" s="353"/>
      <c r="AB22" s="353"/>
      <c r="AC22" s="353"/>
    </row>
    <row r="23" spans="1:29" ht="25.4" customHeight="1" thickBot="1" x14ac:dyDescent="0.3">
      <c r="A23" s="358"/>
      <c r="B23" s="359"/>
      <c r="C23" s="363"/>
      <c r="D23" s="17"/>
      <c r="E23" s="18"/>
      <c r="F23" s="18"/>
      <c r="G23" s="18"/>
      <c r="H23" s="24"/>
      <c r="I23" s="360"/>
      <c r="J23" s="17"/>
      <c r="K23" s="18"/>
      <c r="L23" s="18"/>
      <c r="M23" s="18"/>
      <c r="N23" s="18"/>
      <c r="O23" s="18"/>
      <c r="P23" s="18"/>
      <c r="Q23" s="18"/>
      <c r="R23" s="18"/>
      <c r="S23" s="18"/>
      <c r="T23" s="18"/>
      <c r="U23" s="18"/>
      <c r="V23" s="18"/>
      <c r="W23" s="18"/>
      <c r="X23" s="18"/>
      <c r="Y23" s="24"/>
      <c r="Z23" s="353"/>
      <c r="AA23" s="353"/>
      <c r="AB23" s="353"/>
      <c r="AC23" s="353"/>
    </row>
    <row r="24" spans="1:29" ht="25.4" customHeight="1" thickBot="1" x14ac:dyDescent="0.3">
      <c r="A24" s="354"/>
      <c r="B24" s="356"/>
      <c r="C24" s="364"/>
      <c r="D24" s="20"/>
      <c r="E24" s="8"/>
      <c r="F24" s="8"/>
      <c r="G24" s="8"/>
      <c r="H24" s="25"/>
      <c r="I24" s="361"/>
      <c r="J24" s="20"/>
      <c r="K24" s="8"/>
      <c r="L24" s="8"/>
      <c r="M24" s="8"/>
      <c r="N24" s="8"/>
      <c r="O24" s="8"/>
      <c r="P24" s="8"/>
      <c r="Q24" s="8"/>
      <c r="R24" s="8"/>
      <c r="S24" s="8"/>
      <c r="T24" s="8"/>
      <c r="U24" s="8"/>
      <c r="V24" s="8"/>
      <c r="W24" s="8"/>
      <c r="X24" s="8"/>
      <c r="Y24" s="25"/>
      <c r="Z24" s="353"/>
      <c r="AA24" s="353"/>
      <c r="AB24" s="353"/>
      <c r="AC24" s="353"/>
    </row>
    <row r="25" spans="1:29" ht="25.4" customHeight="1" thickBot="1" x14ac:dyDescent="0.3">
      <c r="A25" s="354"/>
      <c r="B25" s="356"/>
      <c r="C25" s="364"/>
      <c r="D25" s="21"/>
      <c r="E25" s="22"/>
      <c r="F25" s="22"/>
      <c r="G25" s="22"/>
      <c r="H25" s="26"/>
      <c r="I25" s="362"/>
      <c r="J25" s="21"/>
      <c r="K25" s="22"/>
      <c r="L25" s="22"/>
      <c r="M25" s="22"/>
      <c r="N25" s="22"/>
      <c r="O25" s="22"/>
      <c r="P25" s="22"/>
      <c r="Q25" s="22"/>
      <c r="R25" s="22"/>
      <c r="S25" s="22"/>
      <c r="T25" s="22"/>
      <c r="U25" s="22"/>
      <c r="V25" s="22"/>
      <c r="W25" s="22"/>
      <c r="X25" s="22"/>
      <c r="Y25" s="26"/>
      <c r="Z25" s="353"/>
      <c r="AA25" s="353"/>
      <c r="AB25" s="353"/>
      <c r="AC25" s="353"/>
    </row>
    <row r="26" spans="1:29" ht="25.4" customHeight="1" thickBot="1" x14ac:dyDescent="0.3">
      <c r="A26" s="354"/>
      <c r="B26" s="356"/>
      <c r="C26" s="365"/>
      <c r="D26" s="17"/>
      <c r="E26" s="18"/>
      <c r="F26" s="18"/>
      <c r="G26" s="18"/>
      <c r="H26" s="24"/>
      <c r="I26" s="360"/>
      <c r="J26" s="17"/>
      <c r="K26" s="18"/>
      <c r="L26" s="18"/>
      <c r="M26" s="18"/>
      <c r="N26" s="18"/>
      <c r="O26" s="18"/>
      <c r="P26" s="18"/>
      <c r="Q26" s="18"/>
      <c r="R26" s="18"/>
      <c r="S26" s="18"/>
      <c r="T26" s="18"/>
      <c r="U26" s="18"/>
      <c r="V26" s="18"/>
      <c r="W26" s="18"/>
      <c r="X26" s="18"/>
      <c r="Y26" s="24"/>
      <c r="Z26" s="353"/>
      <c r="AA26" s="353"/>
      <c r="AB26" s="353"/>
      <c r="AC26" s="353"/>
    </row>
    <row r="27" spans="1:29" ht="25.4" customHeight="1" thickBot="1" x14ac:dyDescent="0.3">
      <c r="A27" s="354"/>
      <c r="B27" s="356"/>
      <c r="C27" s="365"/>
      <c r="D27" s="20"/>
      <c r="E27" s="8"/>
      <c r="F27" s="8"/>
      <c r="G27" s="8"/>
      <c r="H27" s="25"/>
      <c r="I27" s="361"/>
      <c r="J27" s="20"/>
      <c r="K27" s="8"/>
      <c r="L27" s="8"/>
      <c r="M27" s="8"/>
      <c r="N27" s="8"/>
      <c r="O27" s="8"/>
      <c r="P27" s="8"/>
      <c r="Q27" s="8"/>
      <c r="R27" s="8"/>
      <c r="S27" s="8"/>
      <c r="T27" s="8"/>
      <c r="U27" s="8"/>
      <c r="V27" s="8"/>
      <c r="W27" s="8"/>
      <c r="X27" s="8"/>
      <c r="Y27" s="25"/>
      <c r="Z27" s="353"/>
      <c r="AA27" s="353"/>
      <c r="AB27" s="353"/>
      <c r="AC27" s="353"/>
    </row>
    <row r="28" spans="1:29" ht="25.4" customHeight="1" thickBot="1" x14ac:dyDescent="0.3">
      <c r="A28" s="355"/>
      <c r="B28" s="357"/>
      <c r="C28" s="366"/>
      <c r="D28" s="21"/>
      <c r="E28" s="22"/>
      <c r="F28" s="22"/>
      <c r="G28" s="22"/>
      <c r="H28" s="26"/>
      <c r="I28" s="362"/>
      <c r="J28" s="21"/>
      <c r="K28" s="22"/>
      <c r="L28" s="22"/>
      <c r="M28" s="22"/>
      <c r="N28" s="22"/>
      <c r="O28" s="22"/>
      <c r="P28" s="22"/>
      <c r="Q28" s="22"/>
      <c r="R28" s="22"/>
      <c r="S28" s="22"/>
      <c r="T28" s="22"/>
      <c r="U28" s="22"/>
      <c r="V28" s="22"/>
      <c r="W28" s="22"/>
      <c r="X28" s="22"/>
      <c r="Y28" s="26"/>
      <c r="Z28" s="353"/>
      <c r="AA28" s="353"/>
      <c r="AB28" s="353"/>
      <c r="AC28" s="353"/>
    </row>
    <row r="29" spans="1:29" ht="25.4" customHeight="1" thickBot="1" x14ac:dyDescent="0.3">
      <c r="A29" s="358"/>
      <c r="B29" s="359"/>
      <c r="C29" s="363"/>
      <c r="D29" s="17"/>
      <c r="E29" s="18"/>
      <c r="F29" s="18"/>
      <c r="G29" s="18"/>
      <c r="H29" s="24"/>
      <c r="I29" s="360"/>
      <c r="J29" s="17"/>
      <c r="K29" s="18"/>
      <c r="L29" s="18"/>
      <c r="M29" s="18"/>
      <c r="N29" s="18"/>
      <c r="O29" s="18"/>
      <c r="P29" s="18"/>
      <c r="Q29" s="18"/>
      <c r="R29" s="18"/>
      <c r="S29" s="18"/>
      <c r="T29" s="18"/>
      <c r="U29" s="18"/>
      <c r="V29" s="18"/>
      <c r="W29" s="18"/>
      <c r="X29" s="18"/>
      <c r="Y29" s="24"/>
      <c r="Z29" s="353"/>
      <c r="AA29" s="353"/>
      <c r="AB29" s="353"/>
      <c r="AC29" s="353"/>
    </row>
    <row r="30" spans="1:29" ht="25.4" customHeight="1" thickBot="1" x14ac:dyDescent="0.3">
      <c r="A30" s="354"/>
      <c r="B30" s="356"/>
      <c r="C30" s="364"/>
      <c r="D30" s="20"/>
      <c r="E30" s="8"/>
      <c r="F30" s="8"/>
      <c r="G30" s="8"/>
      <c r="H30" s="25"/>
      <c r="I30" s="361"/>
      <c r="J30" s="20"/>
      <c r="K30" s="8"/>
      <c r="L30" s="8"/>
      <c r="M30" s="8"/>
      <c r="N30" s="8"/>
      <c r="O30" s="8"/>
      <c r="P30" s="8"/>
      <c r="Q30" s="8"/>
      <c r="R30" s="8"/>
      <c r="S30" s="8"/>
      <c r="T30" s="8"/>
      <c r="U30" s="8"/>
      <c r="V30" s="8"/>
      <c r="W30" s="8"/>
      <c r="X30" s="8"/>
      <c r="Y30" s="25"/>
      <c r="Z30" s="353"/>
      <c r="AA30" s="353"/>
      <c r="AB30" s="353"/>
      <c r="AC30" s="353"/>
    </row>
    <row r="31" spans="1:29" ht="25.4" customHeight="1" thickBot="1" x14ac:dyDescent="0.3">
      <c r="A31" s="354"/>
      <c r="B31" s="356"/>
      <c r="C31" s="364"/>
      <c r="D31" s="21"/>
      <c r="E31" s="22"/>
      <c r="F31" s="22"/>
      <c r="G31" s="22"/>
      <c r="H31" s="26"/>
      <c r="I31" s="362"/>
      <c r="J31" s="21"/>
      <c r="K31" s="22"/>
      <c r="L31" s="22"/>
      <c r="M31" s="22"/>
      <c r="N31" s="22"/>
      <c r="O31" s="22"/>
      <c r="P31" s="22"/>
      <c r="Q31" s="22"/>
      <c r="R31" s="22"/>
      <c r="S31" s="22"/>
      <c r="T31" s="22"/>
      <c r="U31" s="22"/>
      <c r="V31" s="22"/>
      <c r="W31" s="22"/>
      <c r="X31" s="22"/>
      <c r="Y31" s="26"/>
      <c r="Z31" s="353"/>
      <c r="AA31" s="353"/>
      <c r="AB31" s="353"/>
      <c r="AC31" s="353"/>
    </row>
    <row r="32" spans="1:29" ht="25.4" customHeight="1" thickBot="1" x14ac:dyDescent="0.3">
      <c r="A32" s="354"/>
      <c r="B32" s="356"/>
      <c r="C32" s="365"/>
      <c r="D32" s="17"/>
      <c r="E32" s="18"/>
      <c r="F32" s="18"/>
      <c r="G32" s="18"/>
      <c r="H32" s="24"/>
      <c r="I32" s="360"/>
      <c r="J32" s="17"/>
      <c r="K32" s="18"/>
      <c r="L32" s="18"/>
      <c r="M32" s="18"/>
      <c r="N32" s="18"/>
      <c r="O32" s="18"/>
      <c r="P32" s="18"/>
      <c r="Q32" s="18"/>
      <c r="R32" s="18"/>
      <c r="S32" s="18"/>
      <c r="T32" s="18"/>
      <c r="U32" s="18"/>
      <c r="V32" s="18"/>
      <c r="W32" s="18"/>
      <c r="X32" s="18"/>
      <c r="Y32" s="24"/>
      <c r="Z32" s="353"/>
      <c r="AA32" s="353"/>
      <c r="AB32" s="353"/>
      <c r="AC32" s="353"/>
    </row>
    <row r="33" spans="1:29" ht="25.4" customHeight="1" thickBot="1" x14ac:dyDescent="0.3">
      <c r="A33" s="354"/>
      <c r="B33" s="356"/>
      <c r="C33" s="365"/>
      <c r="D33" s="20"/>
      <c r="E33" s="8"/>
      <c r="F33" s="8"/>
      <c r="G33" s="8"/>
      <c r="H33" s="25"/>
      <c r="I33" s="361"/>
      <c r="J33" s="20"/>
      <c r="K33" s="8"/>
      <c r="L33" s="8"/>
      <c r="M33" s="8"/>
      <c r="N33" s="8"/>
      <c r="O33" s="8"/>
      <c r="P33" s="8"/>
      <c r="Q33" s="8"/>
      <c r="R33" s="8"/>
      <c r="S33" s="8"/>
      <c r="T33" s="8"/>
      <c r="U33" s="8"/>
      <c r="V33" s="8"/>
      <c r="W33" s="8"/>
      <c r="X33" s="8"/>
      <c r="Y33" s="25"/>
      <c r="Z33" s="353"/>
      <c r="AA33" s="353"/>
      <c r="AB33" s="353"/>
      <c r="AC33" s="353"/>
    </row>
    <row r="34" spans="1:29" ht="25.4" customHeight="1" thickBot="1" x14ac:dyDescent="0.3">
      <c r="A34" s="355"/>
      <c r="B34" s="357"/>
      <c r="C34" s="366"/>
      <c r="D34" s="21"/>
      <c r="E34" s="22"/>
      <c r="F34" s="22"/>
      <c r="G34" s="22"/>
      <c r="H34" s="26"/>
      <c r="I34" s="362"/>
      <c r="J34" s="21"/>
      <c r="K34" s="22"/>
      <c r="L34" s="22"/>
      <c r="M34" s="22"/>
      <c r="N34" s="22"/>
      <c r="O34" s="22"/>
      <c r="P34" s="22"/>
      <c r="Q34" s="22"/>
      <c r="R34" s="22"/>
      <c r="S34" s="22"/>
      <c r="T34" s="22"/>
      <c r="U34" s="22"/>
      <c r="V34" s="22"/>
      <c r="W34" s="22"/>
      <c r="X34" s="22"/>
      <c r="Y34" s="26"/>
      <c r="Z34" s="353"/>
      <c r="AA34" s="353"/>
      <c r="AB34" s="353"/>
      <c r="AC34" s="353"/>
    </row>
    <row r="35" spans="1:29" ht="25.4" customHeight="1" thickBot="1" x14ac:dyDescent="0.3">
      <c r="A35" s="358"/>
      <c r="B35" s="359"/>
      <c r="C35" s="363"/>
      <c r="D35" s="17"/>
      <c r="E35" s="18"/>
      <c r="F35" s="18"/>
      <c r="G35" s="18"/>
      <c r="H35" s="24"/>
      <c r="I35" s="360"/>
      <c r="J35" s="17"/>
      <c r="K35" s="18"/>
      <c r="L35" s="18"/>
      <c r="M35" s="18"/>
      <c r="N35" s="18"/>
      <c r="O35" s="18"/>
      <c r="P35" s="18"/>
      <c r="Q35" s="18"/>
      <c r="R35" s="18"/>
      <c r="S35" s="18"/>
      <c r="T35" s="18"/>
      <c r="U35" s="18"/>
      <c r="V35" s="18"/>
      <c r="W35" s="18"/>
      <c r="X35" s="18"/>
      <c r="Y35" s="24"/>
      <c r="Z35" s="353"/>
      <c r="AA35" s="353"/>
      <c r="AB35" s="353"/>
      <c r="AC35" s="353"/>
    </row>
    <row r="36" spans="1:29" ht="25.4" customHeight="1" thickBot="1" x14ac:dyDescent="0.3">
      <c r="A36" s="354"/>
      <c r="B36" s="356"/>
      <c r="C36" s="364"/>
      <c r="D36" s="20"/>
      <c r="E36" s="8"/>
      <c r="F36" s="8"/>
      <c r="G36" s="8"/>
      <c r="H36" s="25"/>
      <c r="I36" s="361"/>
      <c r="J36" s="20"/>
      <c r="K36" s="8"/>
      <c r="L36" s="8"/>
      <c r="M36" s="8"/>
      <c r="N36" s="8"/>
      <c r="O36" s="8"/>
      <c r="P36" s="8"/>
      <c r="Q36" s="8"/>
      <c r="R36" s="8"/>
      <c r="S36" s="8"/>
      <c r="T36" s="8"/>
      <c r="U36" s="8"/>
      <c r="V36" s="8"/>
      <c r="W36" s="8"/>
      <c r="X36" s="8"/>
      <c r="Y36" s="25"/>
      <c r="Z36" s="353"/>
      <c r="AA36" s="353"/>
      <c r="AB36" s="353"/>
      <c r="AC36" s="353"/>
    </row>
    <row r="37" spans="1:29" ht="25.4" customHeight="1" thickBot="1" x14ac:dyDescent="0.3">
      <c r="A37" s="354"/>
      <c r="B37" s="356"/>
      <c r="C37" s="364"/>
      <c r="D37" s="21"/>
      <c r="E37" s="22"/>
      <c r="F37" s="22"/>
      <c r="G37" s="22"/>
      <c r="H37" s="26"/>
      <c r="I37" s="362"/>
      <c r="J37" s="21"/>
      <c r="K37" s="22"/>
      <c r="L37" s="22"/>
      <c r="M37" s="22"/>
      <c r="N37" s="22"/>
      <c r="O37" s="22"/>
      <c r="P37" s="22"/>
      <c r="Q37" s="22"/>
      <c r="R37" s="22"/>
      <c r="S37" s="22"/>
      <c r="T37" s="22"/>
      <c r="U37" s="22"/>
      <c r="V37" s="22"/>
      <c r="W37" s="22"/>
      <c r="X37" s="22"/>
      <c r="Y37" s="26"/>
      <c r="Z37" s="353"/>
      <c r="AA37" s="353"/>
      <c r="AB37" s="353"/>
      <c r="AC37" s="353"/>
    </row>
    <row r="38" spans="1:29" ht="25.4" customHeight="1" thickBot="1" x14ac:dyDescent="0.3">
      <c r="A38" s="354"/>
      <c r="B38" s="356"/>
      <c r="C38" s="365"/>
      <c r="D38" s="17"/>
      <c r="E38" s="18"/>
      <c r="F38" s="18"/>
      <c r="G38" s="18"/>
      <c r="H38" s="24"/>
      <c r="I38" s="360"/>
      <c r="J38" s="17"/>
      <c r="K38" s="18"/>
      <c r="L38" s="18"/>
      <c r="M38" s="18"/>
      <c r="N38" s="18"/>
      <c r="O38" s="18"/>
      <c r="P38" s="18"/>
      <c r="Q38" s="18"/>
      <c r="R38" s="18"/>
      <c r="S38" s="18"/>
      <c r="T38" s="18"/>
      <c r="U38" s="18"/>
      <c r="V38" s="18"/>
      <c r="W38" s="18"/>
      <c r="X38" s="18"/>
      <c r="Y38" s="24"/>
      <c r="Z38" s="353"/>
      <c r="AA38" s="353"/>
      <c r="AB38" s="353"/>
      <c r="AC38" s="353"/>
    </row>
    <row r="39" spans="1:29" ht="25.4" customHeight="1" thickBot="1" x14ac:dyDescent="0.3">
      <c r="A39" s="354"/>
      <c r="B39" s="356"/>
      <c r="C39" s="365"/>
      <c r="D39" s="20"/>
      <c r="E39" s="8"/>
      <c r="F39" s="8"/>
      <c r="G39" s="8"/>
      <c r="H39" s="25"/>
      <c r="I39" s="361"/>
      <c r="J39" s="20"/>
      <c r="K39" s="8"/>
      <c r="L39" s="8"/>
      <c r="M39" s="8"/>
      <c r="N39" s="8"/>
      <c r="O39" s="8"/>
      <c r="P39" s="8"/>
      <c r="Q39" s="8"/>
      <c r="R39" s="8"/>
      <c r="S39" s="8"/>
      <c r="T39" s="8"/>
      <c r="U39" s="8"/>
      <c r="V39" s="8"/>
      <c r="W39" s="8"/>
      <c r="X39" s="8"/>
      <c r="Y39" s="25"/>
      <c r="Z39" s="353"/>
      <c r="AA39" s="353"/>
      <c r="AB39" s="353"/>
      <c r="AC39" s="353"/>
    </row>
    <row r="40" spans="1:29" ht="25.4" customHeight="1" thickBot="1" x14ac:dyDescent="0.3">
      <c r="A40" s="355"/>
      <c r="B40" s="357"/>
      <c r="C40" s="366"/>
      <c r="D40" s="21"/>
      <c r="E40" s="22"/>
      <c r="F40" s="22"/>
      <c r="G40" s="22"/>
      <c r="H40" s="26"/>
      <c r="I40" s="362"/>
      <c r="J40" s="21"/>
      <c r="K40" s="22"/>
      <c r="L40" s="22"/>
      <c r="M40" s="22"/>
      <c r="N40" s="22"/>
      <c r="O40" s="22"/>
      <c r="P40" s="22"/>
      <c r="Q40" s="22"/>
      <c r="R40" s="22"/>
      <c r="S40" s="22"/>
      <c r="T40" s="22"/>
      <c r="U40" s="22"/>
      <c r="V40" s="22"/>
      <c r="W40" s="22"/>
      <c r="X40" s="22"/>
      <c r="Y40" s="26"/>
      <c r="Z40" s="353"/>
      <c r="AA40" s="353"/>
      <c r="AB40" s="353"/>
      <c r="AC40" s="353"/>
    </row>
    <row r="41" spans="1:29" ht="25.4" customHeight="1" thickBot="1" x14ac:dyDescent="0.3">
      <c r="A41" s="358"/>
      <c r="B41" s="359"/>
      <c r="C41" s="273" t="s">
        <v>514</v>
      </c>
      <c r="D41" s="58"/>
      <c r="E41" s="59"/>
      <c r="F41" s="59"/>
      <c r="G41" s="59"/>
      <c r="H41" s="64"/>
      <c r="I41" s="360"/>
      <c r="J41" s="17"/>
      <c r="K41" s="18"/>
      <c r="L41" s="18"/>
      <c r="M41" s="18"/>
      <c r="N41" s="18"/>
      <c r="O41" s="18"/>
      <c r="P41" s="18"/>
      <c r="Q41" s="18"/>
      <c r="R41" s="18"/>
      <c r="S41" s="18"/>
      <c r="T41" s="18"/>
      <c r="U41" s="18"/>
      <c r="V41" s="18"/>
      <c r="W41" s="18"/>
      <c r="X41" s="18"/>
      <c r="Y41" s="24"/>
      <c r="Z41" s="353"/>
      <c r="AA41" s="353"/>
      <c r="AB41" s="353"/>
      <c r="AC41" s="353"/>
    </row>
    <row r="42" spans="1:29" ht="25.4" customHeight="1" thickBot="1" x14ac:dyDescent="0.3">
      <c r="A42" s="354"/>
      <c r="B42" s="356"/>
      <c r="C42" s="274"/>
      <c r="D42" s="60"/>
      <c r="E42" s="61"/>
      <c r="F42" s="61"/>
      <c r="G42" s="61"/>
      <c r="H42" s="65"/>
      <c r="I42" s="361"/>
      <c r="J42" s="20"/>
      <c r="K42" s="8"/>
      <c r="L42" s="8"/>
      <c r="M42" s="8"/>
      <c r="N42" s="8"/>
      <c r="O42" s="8"/>
      <c r="P42" s="8"/>
      <c r="Q42" s="8"/>
      <c r="R42" s="8"/>
      <c r="S42" s="8"/>
      <c r="T42" s="8"/>
      <c r="U42" s="8"/>
      <c r="V42" s="8"/>
      <c r="W42" s="8"/>
      <c r="X42" s="8"/>
      <c r="Y42" s="25"/>
      <c r="Z42" s="353"/>
      <c r="AA42" s="353"/>
      <c r="AB42" s="353"/>
      <c r="AC42" s="353"/>
    </row>
    <row r="43" spans="1:29" ht="25.4" customHeight="1" thickBot="1" x14ac:dyDescent="0.3">
      <c r="A43" s="354"/>
      <c r="B43" s="356"/>
      <c r="C43" s="274"/>
      <c r="D43" s="62"/>
      <c r="E43" s="63"/>
      <c r="F43" s="63"/>
      <c r="G43" s="63"/>
      <c r="H43" s="66"/>
      <c r="I43" s="362"/>
      <c r="J43" s="21"/>
      <c r="K43" s="22"/>
      <c r="L43" s="22"/>
      <c r="M43" s="22"/>
      <c r="N43" s="22"/>
      <c r="O43" s="22"/>
      <c r="P43" s="22"/>
      <c r="Q43" s="22"/>
      <c r="R43" s="22"/>
      <c r="S43" s="22"/>
      <c r="T43" s="22"/>
      <c r="U43" s="22"/>
      <c r="V43" s="22"/>
      <c r="W43" s="22"/>
      <c r="X43" s="22"/>
      <c r="Y43" s="26"/>
      <c r="Z43" s="353"/>
      <c r="AA43" s="353"/>
      <c r="AB43" s="353"/>
      <c r="AC43" s="353"/>
    </row>
    <row r="44" spans="1:29" ht="25.4" customHeight="1" thickBot="1" x14ac:dyDescent="0.3">
      <c r="A44" s="354"/>
      <c r="B44" s="356"/>
      <c r="C44" s="275"/>
      <c r="D44" s="58"/>
      <c r="E44" s="59"/>
      <c r="F44" s="59"/>
      <c r="G44" s="59"/>
      <c r="H44" s="64"/>
      <c r="I44" s="360"/>
      <c r="J44" s="17"/>
      <c r="K44" s="18"/>
      <c r="L44" s="18"/>
      <c r="M44" s="18"/>
      <c r="N44" s="18"/>
      <c r="O44" s="18"/>
      <c r="P44" s="18"/>
      <c r="Q44" s="18"/>
      <c r="R44" s="18"/>
      <c r="S44" s="18"/>
      <c r="T44" s="18"/>
      <c r="U44" s="18"/>
      <c r="V44" s="18"/>
      <c r="W44" s="18"/>
      <c r="X44" s="18"/>
      <c r="Y44" s="24"/>
      <c r="Z44" s="353"/>
      <c r="AA44" s="353"/>
      <c r="AB44" s="353"/>
      <c r="AC44" s="353"/>
    </row>
    <row r="45" spans="1:29" ht="25.4" customHeight="1" thickBot="1" x14ac:dyDescent="0.3">
      <c r="A45" s="354"/>
      <c r="B45" s="356"/>
      <c r="C45" s="275"/>
      <c r="D45" s="60"/>
      <c r="E45" s="61"/>
      <c r="F45" s="61"/>
      <c r="G45" s="61"/>
      <c r="H45" s="65"/>
      <c r="I45" s="361"/>
      <c r="J45" s="20"/>
      <c r="K45" s="8"/>
      <c r="L45" s="8"/>
      <c r="M45" s="8"/>
      <c r="N45" s="8"/>
      <c r="O45" s="8"/>
      <c r="P45" s="8"/>
      <c r="Q45" s="8"/>
      <c r="R45" s="8"/>
      <c r="S45" s="8"/>
      <c r="T45" s="8"/>
      <c r="U45" s="8"/>
      <c r="V45" s="8"/>
      <c r="W45" s="8"/>
      <c r="X45" s="8"/>
      <c r="Y45" s="25"/>
      <c r="Z45" s="353"/>
      <c r="AA45" s="353"/>
      <c r="AB45" s="353"/>
      <c r="AC45" s="353"/>
    </row>
    <row r="46" spans="1:29" ht="25.4" customHeight="1" thickBot="1" x14ac:dyDescent="0.3">
      <c r="A46" s="355"/>
      <c r="B46" s="357"/>
      <c r="C46" s="276"/>
      <c r="D46" s="62"/>
      <c r="E46" s="63"/>
      <c r="F46" s="63"/>
      <c r="G46" s="63"/>
      <c r="H46" s="66"/>
      <c r="I46" s="362"/>
      <c r="J46" s="21"/>
      <c r="K46" s="22"/>
      <c r="L46" s="22"/>
      <c r="M46" s="22"/>
      <c r="N46" s="22"/>
      <c r="O46" s="22"/>
      <c r="P46" s="22"/>
      <c r="Q46" s="22"/>
      <c r="R46" s="22"/>
      <c r="S46" s="22"/>
      <c r="T46" s="22"/>
      <c r="U46" s="22"/>
      <c r="V46" s="22"/>
      <c r="W46" s="22"/>
      <c r="X46" s="22"/>
      <c r="Y46" s="26"/>
      <c r="Z46" s="353"/>
      <c r="AA46" s="353"/>
      <c r="AB46" s="353"/>
      <c r="AC46" s="353"/>
    </row>
  </sheetData>
  <mergeCells count="134">
    <mergeCell ref="AC13:AC14"/>
    <mergeCell ref="S14:T14"/>
    <mergeCell ref="Q11:R11"/>
    <mergeCell ref="Q12:R12"/>
    <mergeCell ref="O11:P11"/>
    <mergeCell ref="O12:P12"/>
    <mergeCell ref="S11:T11"/>
    <mergeCell ref="U11:AC11"/>
    <mergeCell ref="S12:T12"/>
    <mergeCell ref="W12:Z12"/>
    <mergeCell ref="AB12:AC12"/>
    <mergeCell ref="U13:X14"/>
    <mergeCell ref="Y13:Y14"/>
    <mergeCell ref="Q13:R13"/>
    <mergeCell ref="O13:P13"/>
    <mergeCell ref="AA38:AA40"/>
    <mergeCell ref="AA29:AA31"/>
    <mergeCell ref="AC44:AC46"/>
    <mergeCell ref="AC17:AC19"/>
    <mergeCell ref="AC20:AC22"/>
    <mergeCell ref="AC23:AC25"/>
    <mergeCell ref="AC26:AC28"/>
    <mergeCell ref="AC29:AC31"/>
    <mergeCell ref="AC32:AC34"/>
    <mergeCell ref="AC35:AC37"/>
    <mergeCell ref="AC38:AC40"/>
    <mergeCell ref="AC41:AC43"/>
    <mergeCell ref="AA35:AA37"/>
    <mergeCell ref="AA32:AA34"/>
    <mergeCell ref="AA17:AA19"/>
    <mergeCell ref="AA23:AA25"/>
    <mergeCell ref="AB17:AB19"/>
    <mergeCell ref="AB20:AB22"/>
    <mergeCell ref="AB23:AB25"/>
    <mergeCell ref="AB26:AB28"/>
    <mergeCell ref="AB29:AB31"/>
    <mergeCell ref="A1:AC1"/>
    <mergeCell ref="O8:P8"/>
    <mergeCell ref="Q8:R8"/>
    <mergeCell ref="S8:T8"/>
    <mergeCell ref="S9:T9"/>
    <mergeCell ref="W9:Z9"/>
    <mergeCell ref="S10:T10"/>
    <mergeCell ref="W10:Z10"/>
    <mergeCell ref="H2:T3"/>
    <mergeCell ref="U2:V3"/>
    <mergeCell ref="Q9:R9"/>
    <mergeCell ref="O9:P9"/>
    <mergeCell ref="Q10:R10"/>
    <mergeCell ref="H5:T6"/>
    <mergeCell ref="U5:V6"/>
    <mergeCell ref="O10:P10"/>
    <mergeCell ref="I9:N9"/>
    <mergeCell ref="I10:N10"/>
    <mergeCell ref="A2:A3"/>
    <mergeCell ref="W2:Y3"/>
    <mergeCell ref="Z2:AC3"/>
    <mergeCell ref="A5:A6"/>
    <mergeCell ref="W5:Y6"/>
    <mergeCell ref="Z5:AC6"/>
    <mergeCell ref="A44:A46"/>
    <mergeCell ref="B44:B46"/>
    <mergeCell ref="I44:I46"/>
    <mergeCell ref="Z44:Z46"/>
    <mergeCell ref="A41:A43"/>
    <mergeCell ref="I38:I40"/>
    <mergeCell ref="AA20:AA22"/>
    <mergeCell ref="I26:I28"/>
    <mergeCell ref="Z26:Z28"/>
    <mergeCell ref="AA26:AA28"/>
    <mergeCell ref="AA41:AA43"/>
    <mergeCell ref="I29:I31"/>
    <mergeCell ref="A20:A22"/>
    <mergeCell ref="B20:B22"/>
    <mergeCell ref="A35:A37"/>
    <mergeCell ref="B35:B37"/>
    <mergeCell ref="A32:A34"/>
    <mergeCell ref="B32:B34"/>
    <mergeCell ref="A29:A31"/>
    <mergeCell ref="B29:B31"/>
    <mergeCell ref="B23:B25"/>
    <mergeCell ref="C29:C34"/>
    <mergeCell ref="C35:C40"/>
    <mergeCell ref="B38:B40"/>
    <mergeCell ref="B41:B43"/>
    <mergeCell ref="Q14:R14"/>
    <mergeCell ref="C41:C46"/>
    <mergeCell ref="I41:I43"/>
    <mergeCell ref="Z41:Z43"/>
    <mergeCell ref="Z17:Z19"/>
    <mergeCell ref="O14:P14"/>
    <mergeCell ref="Z23:Z25"/>
    <mergeCell ref="C17:C22"/>
    <mergeCell ref="I17:I19"/>
    <mergeCell ref="I23:I25"/>
    <mergeCell ref="I20:I22"/>
    <mergeCell ref="I35:I37"/>
    <mergeCell ref="Z35:Z37"/>
    <mergeCell ref="B17:B19"/>
    <mergeCell ref="Z38:Z40"/>
    <mergeCell ref="Z13:AB14"/>
    <mergeCell ref="AB32:AB34"/>
    <mergeCell ref="AB35:AB37"/>
    <mergeCell ref="AB38:AB40"/>
    <mergeCell ref="AB41:AB43"/>
    <mergeCell ref="AB44:AB46"/>
    <mergeCell ref="J16:Y16"/>
    <mergeCell ref="AA44:AA46"/>
    <mergeCell ref="A38:A40"/>
    <mergeCell ref="C23:C28"/>
    <mergeCell ref="A14:B14"/>
    <mergeCell ref="D14:F14"/>
    <mergeCell ref="I14:N14"/>
    <mergeCell ref="B2:G3"/>
    <mergeCell ref="B5:G6"/>
    <mergeCell ref="A11:B11"/>
    <mergeCell ref="D11:F11"/>
    <mergeCell ref="I11:N11"/>
    <mergeCell ref="A12:B12"/>
    <mergeCell ref="D12:F12"/>
    <mergeCell ref="I12:N12"/>
    <mergeCell ref="A13:B13"/>
    <mergeCell ref="D13:F13"/>
    <mergeCell ref="I13:N13"/>
    <mergeCell ref="Z29:Z31"/>
    <mergeCell ref="Z20:Z22"/>
    <mergeCell ref="Z32:Z34"/>
    <mergeCell ref="A26:A28"/>
    <mergeCell ref="B26:B28"/>
    <mergeCell ref="A23:A25"/>
    <mergeCell ref="I32:I34"/>
    <mergeCell ref="S13:T13"/>
    <mergeCell ref="A17:A19"/>
    <mergeCell ref="D16:H16"/>
  </mergeCells>
  <printOptions horizontalCentered="1" verticalCentered="1"/>
  <pageMargins left="0.19685039370078741" right="0.19685039370078741" top="0.19685039370078741" bottom="0.19685039370078741" header="0" footer="0"/>
  <pageSetup paperSize="9" scale="6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C46"/>
  <sheetViews>
    <sheetView zoomScale="60" zoomScaleNormal="60" workbookViewId="0">
      <selection activeCell="B17" sqref="B17:B19"/>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404"/>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6"/>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98"/>
      <c r="AA2" s="399"/>
      <c r="AB2" s="399"/>
      <c r="AC2" s="400"/>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401"/>
      <c r="AA3" s="402"/>
      <c r="AB3" s="402"/>
      <c r="AC3" s="403"/>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92" t="s">
        <v>521</v>
      </c>
      <c r="AA5" s="393"/>
      <c r="AB5" s="393"/>
      <c r="AC5" s="394"/>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95"/>
      <c r="AA6" s="396"/>
      <c r="AB6" s="396"/>
      <c r="AC6" s="397"/>
    </row>
    <row r="7" spans="1:29" ht="8.15" customHeight="1" x14ac:dyDescent="0.35">
      <c r="A7" s="194"/>
      <c r="B7" s="191"/>
      <c r="C7" s="191"/>
      <c r="D7" s="191"/>
      <c r="E7" s="191"/>
      <c r="F7" s="191"/>
      <c r="G7" s="191"/>
      <c r="H7" s="191"/>
      <c r="I7" s="191"/>
      <c r="J7" s="191"/>
      <c r="K7" s="191"/>
      <c r="L7" s="191"/>
      <c r="M7" s="191"/>
      <c r="N7" s="191"/>
      <c r="O7" s="191"/>
      <c r="P7" s="191"/>
      <c r="Q7" s="191"/>
      <c r="R7" s="191"/>
      <c r="S7" s="191"/>
      <c r="T7" s="191"/>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25" t="s">
        <v>496</v>
      </c>
      <c r="B11" s="330"/>
      <c r="C11" s="143" t="s">
        <v>497</v>
      </c>
      <c r="D11" s="234"/>
      <c r="E11" s="234"/>
      <c r="F11" s="235"/>
      <c r="G11" s="115" t="s">
        <v>498</v>
      </c>
      <c r="H11" s="116"/>
      <c r="I11" s="329"/>
      <c r="J11" s="326"/>
      <c r="K11" s="326"/>
      <c r="L11" s="326"/>
      <c r="M11" s="326"/>
      <c r="N11" s="332"/>
      <c r="O11" s="236"/>
      <c r="P11" s="236"/>
      <c r="Q11" s="236"/>
      <c r="R11" s="236"/>
      <c r="S11" s="236"/>
      <c r="T11" s="236"/>
      <c r="U11" s="233" t="s">
        <v>520</v>
      </c>
      <c r="V11" s="234"/>
      <c r="W11" s="234"/>
      <c r="X11" s="234"/>
      <c r="Y11" s="234"/>
      <c r="Z11" s="234"/>
      <c r="AA11" s="234"/>
      <c r="AB11" s="234"/>
      <c r="AC11" s="375"/>
    </row>
    <row r="12" spans="1:29" ht="17.149999999999999" customHeight="1" x14ac:dyDescent="0.25">
      <c r="A12" s="325" t="s">
        <v>500</v>
      </c>
      <c r="B12" s="326"/>
      <c r="C12" s="143" t="s">
        <v>497</v>
      </c>
      <c r="D12" s="234"/>
      <c r="E12" s="234"/>
      <c r="F12" s="235"/>
      <c r="G12" s="115" t="s">
        <v>501</v>
      </c>
      <c r="H12" s="116"/>
      <c r="I12" s="329"/>
      <c r="J12" s="326"/>
      <c r="K12" s="326"/>
      <c r="L12" s="326"/>
      <c r="M12" s="326"/>
      <c r="N12" s="332"/>
      <c r="O12" s="236"/>
      <c r="P12" s="236"/>
      <c r="Q12" s="236"/>
      <c r="R12" s="236"/>
      <c r="S12" s="236"/>
      <c r="T12" s="236"/>
      <c r="U12" s="115" t="s">
        <v>518</v>
      </c>
      <c r="V12" s="116"/>
      <c r="W12" s="234"/>
      <c r="X12" s="234"/>
      <c r="Y12" s="234"/>
      <c r="Z12" s="234"/>
      <c r="AA12" s="143" t="s">
        <v>497</v>
      </c>
      <c r="AB12" s="234"/>
      <c r="AC12" s="375"/>
    </row>
    <row r="13" spans="1:29" ht="17.149999999999999" customHeight="1" x14ac:dyDescent="0.25">
      <c r="A13" s="325" t="s">
        <v>502</v>
      </c>
      <c r="B13" s="326"/>
      <c r="C13" s="143" t="s">
        <v>497</v>
      </c>
      <c r="D13" s="234"/>
      <c r="E13" s="234"/>
      <c r="F13" s="235"/>
      <c r="G13" s="115" t="s">
        <v>503</v>
      </c>
      <c r="H13" s="116"/>
      <c r="I13" s="329"/>
      <c r="J13" s="326"/>
      <c r="K13" s="326"/>
      <c r="L13" s="326"/>
      <c r="M13" s="326"/>
      <c r="N13" s="332"/>
      <c r="O13" s="236"/>
      <c r="P13" s="236"/>
      <c r="Q13" s="236"/>
      <c r="R13" s="236"/>
      <c r="S13" s="236"/>
      <c r="T13" s="236"/>
      <c r="U13" s="298" t="s">
        <v>515</v>
      </c>
      <c r="V13" s="299"/>
      <c r="W13" s="299"/>
      <c r="X13" s="299"/>
      <c r="Y13" s="302" t="s">
        <v>505</v>
      </c>
      <c r="Z13" s="298" t="s">
        <v>506</v>
      </c>
      <c r="AA13" s="299"/>
      <c r="AB13" s="299"/>
      <c r="AC13" s="306" t="s">
        <v>505</v>
      </c>
    </row>
    <row r="14" spans="1:29" ht="17.149999999999999" customHeight="1" x14ac:dyDescent="0.25">
      <c r="A14" s="325" t="s">
        <v>507</v>
      </c>
      <c r="B14" s="326"/>
      <c r="C14" s="143" t="s">
        <v>497</v>
      </c>
      <c r="D14" s="234"/>
      <c r="E14" s="234"/>
      <c r="F14" s="235"/>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25">
      <c r="A15" s="166"/>
      <c r="AC15" s="167"/>
    </row>
    <row r="16" spans="1:29" ht="17.149999999999999" customHeight="1" thickBot="1" x14ac:dyDescent="0.3">
      <c r="A16" s="168" t="s">
        <v>509</v>
      </c>
      <c r="B16" s="36" t="s">
        <v>510</v>
      </c>
      <c r="C16" s="36" t="s">
        <v>53</v>
      </c>
      <c r="D16" s="255" t="s">
        <v>511</v>
      </c>
      <c r="E16" s="255"/>
      <c r="F16" s="255"/>
      <c r="G16" s="255"/>
      <c r="H16" s="255"/>
      <c r="I16" s="36" t="s">
        <v>53</v>
      </c>
      <c r="J16" s="255" t="s">
        <v>512</v>
      </c>
      <c r="K16" s="255"/>
      <c r="L16" s="255"/>
      <c r="M16" s="255"/>
      <c r="N16" s="255"/>
      <c r="O16" s="255"/>
      <c r="P16" s="255"/>
      <c r="Q16" s="255"/>
      <c r="R16" s="255"/>
      <c r="S16" s="255"/>
      <c r="T16" s="255"/>
      <c r="U16" s="255"/>
      <c r="V16" s="255"/>
      <c r="W16" s="255"/>
      <c r="X16" s="255"/>
      <c r="Y16" s="255"/>
      <c r="Z16" s="36" t="s">
        <v>200</v>
      </c>
      <c r="AA16" s="36" t="s">
        <v>201</v>
      </c>
      <c r="AB16" s="36" t="s">
        <v>50</v>
      </c>
      <c r="AC16" s="165" t="s">
        <v>513</v>
      </c>
    </row>
    <row r="17" spans="1:29" ht="25.4" customHeight="1" thickBot="1" x14ac:dyDescent="0.3">
      <c r="A17" s="358"/>
      <c r="B17" s="359"/>
      <c r="C17" s="363"/>
      <c r="D17" s="17"/>
      <c r="E17" s="18"/>
      <c r="F17" s="18"/>
      <c r="G17" s="18"/>
      <c r="H17" s="24"/>
      <c r="I17" s="360"/>
      <c r="J17" s="17"/>
      <c r="K17" s="18"/>
      <c r="L17" s="18"/>
      <c r="M17" s="18"/>
      <c r="N17" s="18"/>
      <c r="O17" s="18"/>
      <c r="P17" s="18"/>
      <c r="Q17" s="18"/>
      <c r="R17" s="18"/>
      <c r="S17" s="18"/>
      <c r="T17" s="18"/>
      <c r="U17" s="18"/>
      <c r="V17" s="18"/>
      <c r="W17" s="18"/>
      <c r="X17" s="18"/>
      <c r="Y17" s="24"/>
      <c r="Z17" s="353"/>
      <c r="AA17" s="353"/>
      <c r="AB17" s="353"/>
      <c r="AC17" s="353"/>
    </row>
    <row r="18" spans="1:29" ht="25.4" customHeight="1" thickBot="1" x14ac:dyDescent="0.3">
      <c r="A18" s="354"/>
      <c r="B18" s="356"/>
      <c r="C18" s="364"/>
      <c r="D18" s="20"/>
      <c r="E18" s="8"/>
      <c r="F18" s="8"/>
      <c r="G18" s="8"/>
      <c r="H18" s="25"/>
      <c r="I18" s="361"/>
      <c r="J18" s="20"/>
      <c r="K18" s="8"/>
      <c r="L18" s="8"/>
      <c r="M18" s="8"/>
      <c r="N18" s="8"/>
      <c r="O18" s="8"/>
      <c r="P18" s="8"/>
      <c r="Q18" s="8"/>
      <c r="R18" s="8"/>
      <c r="S18" s="8"/>
      <c r="T18" s="8"/>
      <c r="U18" s="8"/>
      <c r="V18" s="8"/>
      <c r="W18" s="8"/>
      <c r="X18" s="8"/>
      <c r="Y18" s="25"/>
      <c r="Z18" s="353"/>
      <c r="AA18" s="353"/>
      <c r="AB18" s="353"/>
      <c r="AC18" s="353"/>
    </row>
    <row r="19" spans="1:29" ht="25.4" customHeight="1" thickBot="1" x14ac:dyDescent="0.3">
      <c r="A19" s="354"/>
      <c r="B19" s="356"/>
      <c r="C19" s="364"/>
      <c r="D19" s="21"/>
      <c r="E19" s="22"/>
      <c r="F19" s="22"/>
      <c r="G19" s="22"/>
      <c r="H19" s="26"/>
      <c r="I19" s="362"/>
      <c r="J19" s="21"/>
      <c r="K19" s="22"/>
      <c r="L19" s="22"/>
      <c r="M19" s="22"/>
      <c r="N19" s="22"/>
      <c r="O19" s="22"/>
      <c r="P19" s="22"/>
      <c r="Q19" s="22"/>
      <c r="R19" s="22"/>
      <c r="S19" s="22"/>
      <c r="T19" s="22"/>
      <c r="U19" s="22"/>
      <c r="V19" s="22"/>
      <c r="W19" s="22"/>
      <c r="X19" s="22"/>
      <c r="Y19" s="26"/>
      <c r="Z19" s="353"/>
      <c r="AA19" s="353"/>
      <c r="AB19" s="353"/>
      <c r="AC19" s="353"/>
    </row>
    <row r="20" spans="1:29" ht="25.4" customHeight="1" thickBot="1" x14ac:dyDescent="0.3">
      <c r="A20" s="354"/>
      <c r="B20" s="356"/>
      <c r="C20" s="365"/>
      <c r="D20" s="17"/>
      <c r="E20" s="18"/>
      <c r="F20" s="18"/>
      <c r="G20" s="18"/>
      <c r="H20" s="24"/>
      <c r="I20" s="360"/>
      <c r="J20" s="17"/>
      <c r="K20" s="18"/>
      <c r="L20" s="18"/>
      <c r="M20" s="18"/>
      <c r="N20" s="18"/>
      <c r="O20" s="18"/>
      <c r="P20" s="18"/>
      <c r="Q20" s="18"/>
      <c r="R20" s="18"/>
      <c r="S20" s="18"/>
      <c r="T20" s="18"/>
      <c r="U20" s="18"/>
      <c r="V20" s="18"/>
      <c r="W20" s="18"/>
      <c r="X20" s="18"/>
      <c r="Y20" s="24"/>
      <c r="Z20" s="353"/>
      <c r="AA20" s="353"/>
      <c r="AB20" s="353"/>
      <c r="AC20" s="353"/>
    </row>
    <row r="21" spans="1:29" ht="25.4" customHeight="1" thickBot="1" x14ac:dyDescent="0.3">
      <c r="A21" s="354"/>
      <c r="B21" s="356"/>
      <c r="C21" s="365"/>
      <c r="D21" s="20"/>
      <c r="E21" s="8"/>
      <c r="F21" s="8"/>
      <c r="G21" s="8"/>
      <c r="H21" s="25"/>
      <c r="I21" s="361"/>
      <c r="J21" s="20"/>
      <c r="K21" s="8"/>
      <c r="L21" s="8"/>
      <c r="M21" s="8"/>
      <c r="N21" s="8"/>
      <c r="O21" s="8"/>
      <c r="P21" s="8"/>
      <c r="Q21" s="8"/>
      <c r="R21" s="8"/>
      <c r="S21" s="8"/>
      <c r="T21" s="8"/>
      <c r="U21" s="8"/>
      <c r="V21" s="8"/>
      <c r="W21" s="8"/>
      <c r="X21" s="8"/>
      <c r="Y21" s="25"/>
      <c r="Z21" s="353"/>
      <c r="AA21" s="353"/>
      <c r="AB21" s="353"/>
      <c r="AC21" s="353"/>
    </row>
    <row r="22" spans="1:29" ht="25.4" customHeight="1" thickBot="1" x14ac:dyDescent="0.3">
      <c r="A22" s="355"/>
      <c r="B22" s="357"/>
      <c r="C22" s="366"/>
      <c r="D22" s="21"/>
      <c r="E22" s="22"/>
      <c r="F22" s="22"/>
      <c r="G22" s="22"/>
      <c r="H22" s="26"/>
      <c r="I22" s="362"/>
      <c r="J22" s="21"/>
      <c r="K22" s="22"/>
      <c r="L22" s="22"/>
      <c r="M22" s="22"/>
      <c r="N22" s="22"/>
      <c r="O22" s="22"/>
      <c r="P22" s="22"/>
      <c r="Q22" s="22"/>
      <c r="R22" s="22"/>
      <c r="S22" s="22"/>
      <c r="T22" s="22"/>
      <c r="U22" s="22"/>
      <c r="V22" s="22"/>
      <c r="W22" s="22"/>
      <c r="X22" s="22"/>
      <c r="Y22" s="26"/>
      <c r="Z22" s="353"/>
      <c r="AA22" s="353"/>
      <c r="AB22" s="353"/>
      <c r="AC22" s="353"/>
    </row>
    <row r="23" spans="1:29" ht="25.4" customHeight="1" thickBot="1" x14ac:dyDescent="0.3">
      <c r="A23" s="358"/>
      <c r="B23" s="359"/>
      <c r="C23" s="363"/>
      <c r="D23" s="17"/>
      <c r="E23" s="18"/>
      <c r="F23" s="18"/>
      <c r="G23" s="18"/>
      <c r="H23" s="24"/>
      <c r="I23" s="360"/>
      <c r="J23" s="17"/>
      <c r="K23" s="18"/>
      <c r="L23" s="18"/>
      <c r="M23" s="18"/>
      <c r="N23" s="18"/>
      <c r="O23" s="18"/>
      <c r="P23" s="18"/>
      <c r="Q23" s="18"/>
      <c r="R23" s="18"/>
      <c r="S23" s="18"/>
      <c r="T23" s="18"/>
      <c r="U23" s="18"/>
      <c r="V23" s="18"/>
      <c r="W23" s="18"/>
      <c r="X23" s="18"/>
      <c r="Y23" s="24"/>
      <c r="Z23" s="353"/>
      <c r="AA23" s="353"/>
      <c r="AB23" s="353"/>
      <c r="AC23" s="353"/>
    </row>
    <row r="24" spans="1:29" ht="25.4" customHeight="1" thickBot="1" x14ac:dyDescent="0.3">
      <c r="A24" s="354"/>
      <c r="B24" s="356"/>
      <c r="C24" s="364"/>
      <c r="D24" s="20"/>
      <c r="E24" s="8"/>
      <c r="F24" s="8"/>
      <c r="G24" s="8"/>
      <c r="H24" s="25"/>
      <c r="I24" s="361"/>
      <c r="J24" s="20"/>
      <c r="K24" s="8"/>
      <c r="L24" s="8"/>
      <c r="M24" s="8"/>
      <c r="N24" s="8"/>
      <c r="O24" s="8"/>
      <c r="P24" s="8"/>
      <c r="Q24" s="8"/>
      <c r="R24" s="8"/>
      <c r="S24" s="8"/>
      <c r="T24" s="8"/>
      <c r="U24" s="8"/>
      <c r="V24" s="8"/>
      <c r="W24" s="8"/>
      <c r="X24" s="8"/>
      <c r="Y24" s="25"/>
      <c r="Z24" s="353"/>
      <c r="AA24" s="353"/>
      <c r="AB24" s="353"/>
      <c r="AC24" s="353"/>
    </row>
    <row r="25" spans="1:29" ht="25.4" customHeight="1" thickBot="1" x14ac:dyDescent="0.3">
      <c r="A25" s="354"/>
      <c r="B25" s="356"/>
      <c r="C25" s="364"/>
      <c r="D25" s="21"/>
      <c r="E25" s="22"/>
      <c r="F25" s="22"/>
      <c r="G25" s="22"/>
      <c r="H25" s="26"/>
      <c r="I25" s="362"/>
      <c r="J25" s="21"/>
      <c r="K25" s="22"/>
      <c r="L25" s="22"/>
      <c r="M25" s="22"/>
      <c r="N25" s="22"/>
      <c r="O25" s="22"/>
      <c r="P25" s="22"/>
      <c r="Q25" s="22"/>
      <c r="R25" s="22"/>
      <c r="S25" s="22"/>
      <c r="T25" s="22"/>
      <c r="U25" s="22"/>
      <c r="V25" s="22"/>
      <c r="W25" s="22"/>
      <c r="X25" s="22"/>
      <c r="Y25" s="26"/>
      <c r="Z25" s="353"/>
      <c r="AA25" s="353"/>
      <c r="AB25" s="353"/>
      <c r="AC25" s="353"/>
    </row>
    <row r="26" spans="1:29" ht="25.4" customHeight="1" thickBot="1" x14ac:dyDescent="0.3">
      <c r="A26" s="354"/>
      <c r="B26" s="356"/>
      <c r="C26" s="365"/>
      <c r="D26" s="17"/>
      <c r="E26" s="18"/>
      <c r="F26" s="18"/>
      <c r="G26" s="18"/>
      <c r="H26" s="24"/>
      <c r="I26" s="360"/>
      <c r="J26" s="17"/>
      <c r="K26" s="18"/>
      <c r="L26" s="18"/>
      <c r="M26" s="18"/>
      <c r="N26" s="18"/>
      <c r="O26" s="18"/>
      <c r="P26" s="18"/>
      <c r="Q26" s="18"/>
      <c r="R26" s="18"/>
      <c r="S26" s="18"/>
      <c r="T26" s="18"/>
      <c r="U26" s="18"/>
      <c r="V26" s="18"/>
      <c r="W26" s="18"/>
      <c r="X26" s="18"/>
      <c r="Y26" s="24"/>
      <c r="Z26" s="353"/>
      <c r="AA26" s="353"/>
      <c r="AB26" s="353"/>
      <c r="AC26" s="353"/>
    </row>
    <row r="27" spans="1:29" ht="25.4" customHeight="1" thickBot="1" x14ac:dyDescent="0.3">
      <c r="A27" s="354"/>
      <c r="B27" s="356"/>
      <c r="C27" s="365"/>
      <c r="D27" s="20"/>
      <c r="E27" s="8"/>
      <c r="F27" s="8"/>
      <c r="G27" s="8"/>
      <c r="H27" s="25"/>
      <c r="I27" s="361"/>
      <c r="J27" s="20"/>
      <c r="K27" s="8"/>
      <c r="L27" s="8"/>
      <c r="M27" s="8"/>
      <c r="N27" s="8"/>
      <c r="O27" s="8"/>
      <c r="P27" s="8"/>
      <c r="Q27" s="8"/>
      <c r="R27" s="8"/>
      <c r="S27" s="8"/>
      <c r="T27" s="8"/>
      <c r="U27" s="8"/>
      <c r="V27" s="8"/>
      <c r="W27" s="8"/>
      <c r="X27" s="8"/>
      <c r="Y27" s="25"/>
      <c r="Z27" s="353"/>
      <c r="AA27" s="353"/>
      <c r="AB27" s="353"/>
      <c r="AC27" s="353"/>
    </row>
    <row r="28" spans="1:29" ht="25.4" customHeight="1" thickBot="1" x14ac:dyDescent="0.3">
      <c r="A28" s="355"/>
      <c r="B28" s="357"/>
      <c r="C28" s="366"/>
      <c r="D28" s="21"/>
      <c r="E28" s="22"/>
      <c r="F28" s="22"/>
      <c r="G28" s="22"/>
      <c r="H28" s="26"/>
      <c r="I28" s="362"/>
      <c r="J28" s="21"/>
      <c r="K28" s="22"/>
      <c r="L28" s="22"/>
      <c r="M28" s="22"/>
      <c r="N28" s="22"/>
      <c r="O28" s="22"/>
      <c r="P28" s="22"/>
      <c r="Q28" s="22"/>
      <c r="R28" s="22"/>
      <c r="S28" s="22"/>
      <c r="T28" s="22"/>
      <c r="U28" s="22"/>
      <c r="V28" s="22"/>
      <c r="W28" s="22"/>
      <c r="X28" s="22"/>
      <c r="Y28" s="26"/>
      <c r="Z28" s="353"/>
      <c r="AA28" s="353"/>
      <c r="AB28" s="353"/>
      <c r="AC28" s="353"/>
    </row>
    <row r="29" spans="1:29" ht="25.4" customHeight="1" thickBot="1" x14ac:dyDescent="0.3">
      <c r="A29" s="358"/>
      <c r="B29" s="359"/>
      <c r="C29" s="363"/>
      <c r="D29" s="17"/>
      <c r="E29" s="18"/>
      <c r="F29" s="18"/>
      <c r="G29" s="18"/>
      <c r="H29" s="24"/>
      <c r="I29" s="360"/>
      <c r="J29" s="17"/>
      <c r="K29" s="18"/>
      <c r="L29" s="18"/>
      <c r="M29" s="18"/>
      <c r="N29" s="18"/>
      <c r="O29" s="18"/>
      <c r="P29" s="18"/>
      <c r="Q29" s="18"/>
      <c r="R29" s="18"/>
      <c r="S29" s="18"/>
      <c r="T29" s="18"/>
      <c r="U29" s="18"/>
      <c r="V29" s="18"/>
      <c r="W29" s="18"/>
      <c r="X29" s="18"/>
      <c r="Y29" s="24"/>
      <c r="Z29" s="353"/>
      <c r="AA29" s="353"/>
      <c r="AB29" s="353"/>
      <c r="AC29" s="353"/>
    </row>
    <row r="30" spans="1:29" ht="25.4" customHeight="1" thickBot="1" x14ac:dyDescent="0.3">
      <c r="A30" s="354"/>
      <c r="B30" s="356"/>
      <c r="C30" s="364"/>
      <c r="D30" s="20"/>
      <c r="E30" s="8"/>
      <c r="F30" s="8"/>
      <c r="G30" s="8"/>
      <c r="H30" s="25"/>
      <c r="I30" s="361"/>
      <c r="J30" s="20"/>
      <c r="K30" s="8"/>
      <c r="L30" s="8"/>
      <c r="M30" s="8"/>
      <c r="N30" s="8"/>
      <c r="O30" s="8"/>
      <c r="P30" s="8"/>
      <c r="Q30" s="8"/>
      <c r="R30" s="8"/>
      <c r="S30" s="8"/>
      <c r="T30" s="8"/>
      <c r="U30" s="8"/>
      <c r="V30" s="8"/>
      <c r="W30" s="8"/>
      <c r="X30" s="8"/>
      <c r="Y30" s="25"/>
      <c r="Z30" s="353"/>
      <c r="AA30" s="353"/>
      <c r="AB30" s="353"/>
      <c r="AC30" s="353"/>
    </row>
    <row r="31" spans="1:29" ht="25.4" customHeight="1" thickBot="1" x14ac:dyDescent="0.3">
      <c r="A31" s="354"/>
      <c r="B31" s="356"/>
      <c r="C31" s="364"/>
      <c r="D31" s="21"/>
      <c r="E31" s="22"/>
      <c r="F31" s="22"/>
      <c r="G31" s="22"/>
      <c r="H31" s="26"/>
      <c r="I31" s="362"/>
      <c r="J31" s="21"/>
      <c r="K31" s="22"/>
      <c r="L31" s="22"/>
      <c r="M31" s="22"/>
      <c r="N31" s="22"/>
      <c r="O31" s="22"/>
      <c r="P31" s="22"/>
      <c r="Q31" s="22"/>
      <c r="R31" s="22"/>
      <c r="S31" s="22"/>
      <c r="T31" s="22"/>
      <c r="U31" s="22"/>
      <c r="V31" s="22"/>
      <c r="W31" s="22"/>
      <c r="X31" s="22"/>
      <c r="Y31" s="26"/>
      <c r="Z31" s="353"/>
      <c r="AA31" s="353"/>
      <c r="AB31" s="353"/>
      <c r="AC31" s="353"/>
    </row>
    <row r="32" spans="1:29" ht="25.4" customHeight="1" thickBot="1" x14ac:dyDescent="0.3">
      <c r="A32" s="354"/>
      <c r="B32" s="356"/>
      <c r="C32" s="365"/>
      <c r="D32" s="17"/>
      <c r="E32" s="18"/>
      <c r="F32" s="18"/>
      <c r="G32" s="18"/>
      <c r="H32" s="24"/>
      <c r="I32" s="360"/>
      <c r="J32" s="17"/>
      <c r="K32" s="18"/>
      <c r="L32" s="18"/>
      <c r="M32" s="18"/>
      <c r="N32" s="18"/>
      <c r="O32" s="18"/>
      <c r="P32" s="18"/>
      <c r="Q32" s="18"/>
      <c r="R32" s="18"/>
      <c r="S32" s="18"/>
      <c r="T32" s="18"/>
      <c r="U32" s="18"/>
      <c r="V32" s="18"/>
      <c r="W32" s="18"/>
      <c r="X32" s="18"/>
      <c r="Y32" s="24"/>
      <c r="Z32" s="353"/>
      <c r="AA32" s="353"/>
      <c r="AB32" s="353"/>
      <c r="AC32" s="353"/>
    </row>
    <row r="33" spans="1:29" ht="25.4" customHeight="1" thickBot="1" x14ac:dyDescent="0.3">
      <c r="A33" s="354"/>
      <c r="B33" s="356"/>
      <c r="C33" s="365"/>
      <c r="D33" s="20"/>
      <c r="E33" s="8"/>
      <c r="F33" s="8"/>
      <c r="G33" s="8"/>
      <c r="H33" s="25"/>
      <c r="I33" s="361"/>
      <c r="J33" s="20"/>
      <c r="K33" s="8"/>
      <c r="L33" s="8"/>
      <c r="M33" s="8"/>
      <c r="N33" s="8"/>
      <c r="O33" s="8"/>
      <c r="P33" s="8"/>
      <c r="Q33" s="8"/>
      <c r="R33" s="8"/>
      <c r="S33" s="8"/>
      <c r="T33" s="8"/>
      <c r="U33" s="8"/>
      <c r="V33" s="8"/>
      <c r="W33" s="8"/>
      <c r="X33" s="8"/>
      <c r="Y33" s="25"/>
      <c r="Z33" s="353"/>
      <c r="AA33" s="353"/>
      <c r="AB33" s="353"/>
      <c r="AC33" s="353"/>
    </row>
    <row r="34" spans="1:29" ht="25.4" customHeight="1" thickBot="1" x14ac:dyDescent="0.3">
      <c r="A34" s="355"/>
      <c r="B34" s="357"/>
      <c r="C34" s="366"/>
      <c r="D34" s="21"/>
      <c r="E34" s="22"/>
      <c r="F34" s="22"/>
      <c r="G34" s="22"/>
      <c r="H34" s="26"/>
      <c r="I34" s="362"/>
      <c r="J34" s="21"/>
      <c r="K34" s="22"/>
      <c r="L34" s="22"/>
      <c r="M34" s="22"/>
      <c r="N34" s="22"/>
      <c r="O34" s="22"/>
      <c r="P34" s="22"/>
      <c r="Q34" s="22"/>
      <c r="R34" s="22"/>
      <c r="S34" s="22"/>
      <c r="T34" s="22"/>
      <c r="U34" s="22"/>
      <c r="V34" s="22"/>
      <c r="W34" s="22"/>
      <c r="X34" s="22"/>
      <c r="Y34" s="26"/>
      <c r="Z34" s="353"/>
      <c r="AA34" s="353"/>
      <c r="AB34" s="353"/>
      <c r="AC34" s="353"/>
    </row>
    <row r="35" spans="1:29" ht="25.4" customHeight="1" thickBot="1" x14ac:dyDescent="0.3">
      <c r="A35" s="358"/>
      <c r="B35" s="359"/>
      <c r="C35" s="363"/>
      <c r="D35" s="17"/>
      <c r="E35" s="18"/>
      <c r="F35" s="18"/>
      <c r="G35" s="18"/>
      <c r="H35" s="24"/>
      <c r="I35" s="360"/>
      <c r="J35" s="17"/>
      <c r="K35" s="18"/>
      <c r="L35" s="18"/>
      <c r="M35" s="18"/>
      <c r="N35" s="18"/>
      <c r="O35" s="18"/>
      <c r="P35" s="18"/>
      <c r="Q35" s="18"/>
      <c r="R35" s="18"/>
      <c r="S35" s="18"/>
      <c r="T35" s="18"/>
      <c r="U35" s="18"/>
      <c r="V35" s="18"/>
      <c r="W35" s="18"/>
      <c r="X35" s="18"/>
      <c r="Y35" s="24"/>
      <c r="Z35" s="353"/>
      <c r="AA35" s="353"/>
      <c r="AB35" s="353"/>
      <c r="AC35" s="353"/>
    </row>
    <row r="36" spans="1:29" ht="25.4" customHeight="1" thickBot="1" x14ac:dyDescent="0.3">
      <c r="A36" s="354"/>
      <c r="B36" s="356"/>
      <c r="C36" s="364"/>
      <c r="D36" s="20"/>
      <c r="E36" s="8"/>
      <c r="F36" s="8"/>
      <c r="G36" s="8"/>
      <c r="H36" s="25"/>
      <c r="I36" s="361"/>
      <c r="J36" s="20"/>
      <c r="K36" s="8"/>
      <c r="L36" s="8"/>
      <c r="M36" s="8"/>
      <c r="N36" s="8"/>
      <c r="O36" s="8"/>
      <c r="P36" s="8"/>
      <c r="Q36" s="8"/>
      <c r="R36" s="8"/>
      <c r="S36" s="8"/>
      <c r="T36" s="8"/>
      <c r="U36" s="8"/>
      <c r="V36" s="8"/>
      <c r="W36" s="8"/>
      <c r="X36" s="8"/>
      <c r="Y36" s="25"/>
      <c r="Z36" s="353"/>
      <c r="AA36" s="353"/>
      <c r="AB36" s="353"/>
      <c r="AC36" s="353"/>
    </row>
    <row r="37" spans="1:29" ht="25.4" customHeight="1" thickBot="1" x14ac:dyDescent="0.3">
      <c r="A37" s="354"/>
      <c r="B37" s="356"/>
      <c r="C37" s="364"/>
      <c r="D37" s="21"/>
      <c r="E37" s="22"/>
      <c r="F37" s="22"/>
      <c r="G37" s="22"/>
      <c r="H37" s="26"/>
      <c r="I37" s="362"/>
      <c r="J37" s="21"/>
      <c r="K37" s="22"/>
      <c r="L37" s="22"/>
      <c r="M37" s="22"/>
      <c r="N37" s="22"/>
      <c r="O37" s="22"/>
      <c r="P37" s="22"/>
      <c r="Q37" s="22"/>
      <c r="R37" s="22"/>
      <c r="S37" s="22"/>
      <c r="T37" s="22"/>
      <c r="U37" s="22"/>
      <c r="V37" s="22"/>
      <c r="W37" s="22"/>
      <c r="X37" s="22"/>
      <c r="Y37" s="26"/>
      <c r="Z37" s="353"/>
      <c r="AA37" s="353"/>
      <c r="AB37" s="353"/>
      <c r="AC37" s="353"/>
    </row>
    <row r="38" spans="1:29" ht="25.4" customHeight="1" thickBot="1" x14ac:dyDescent="0.3">
      <c r="A38" s="354"/>
      <c r="B38" s="356"/>
      <c r="C38" s="365"/>
      <c r="D38" s="17"/>
      <c r="E38" s="18"/>
      <c r="F38" s="18"/>
      <c r="G38" s="18"/>
      <c r="H38" s="24"/>
      <c r="I38" s="360"/>
      <c r="J38" s="17"/>
      <c r="K38" s="18"/>
      <c r="L38" s="18"/>
      <c r="M38" s="18"/>
      <c r="N38" s="18"/>
      <c r="O38" s="18"/>
      <c r="P38" s="18"/>
      <c r="Q38" s="18"/>
      <c r="R38" s="18"/>
      <c r="S38" s="18"/>
      <c r="T38" s="18"/>
      <c r="U38" s="18"/>
      <c r="V38" s="18"/>
      <c r="W38" s="18"/>
      <c r="X38" s="18"/>
      <c r="Y38" s="24"/>
      <c r="Z38" s="353"/>
      <c r="AA38" s="353"/>
      <c r="AB38" s="353"/>
      <c r="AC38" s="353"/>
    </row>
    <row r="39" spans="1:29" ht="25.4" customHeight="1" thickBot="1" x14ac:dyDescent="0.3">
      <c r="A39" s="354"/>
      <c r="B39" s="356"/>
      <c r="C39" s="365"/>
      <c r="D39" s="20"/>
      <c r="E39" s="8"/>
      <c r="F39" s="8"/>
      <c r="G39" s="8"/>
      <c r="H39" s="25"/>
      <c r="I39" s="361"/>
      <c r="J39" s="20"/>
      <c r="K39" s="8"/>
      <c r="L39" s="8"/>
      <c r="M39" s="8"/>
      <c r="N39" s="8"/>
      <c r="O39" s="8"/>
      <c r="P39" s="8"/>
      <c r="Q39" s="8"/>
      <c r="R39" s="8"/>
      <c r="S39" s="8"/>
      <c r="T39" s="8"/>
      <c r="U39" s="8"/>
      <c r="V39" s="8"/>
      <c r="W39" s="8"/>
      <c r="X39" s="8"/>
      <c r="Y39" s="25"/>
      <c r="Z39" s="353"/>
      <c r="AA39" s="353"/>
      <c r="AB39" s="353"/>
      <c r="AC39" s="353"/>
    </row>
    <row r="40" spans="1:29" ht="25.4" customHeight="1" thickBot="1" x14ac:dyDescent="0.3">
      <c r="A40" s="355"/>
      <c r="B40" s="357"/>
      <c r="C40" s="366"/>
      <c r="D40" s="21"/>
      <c r="E40" s="22"/>
      <c r="F40" s="22"/>
      <c r="G40" s="22"/>
      <c r="H40" s="26"/>
      <c r="I40" s="362"/>
      <c r="J40" s="21"/>
      <c r="K40" s="22"/>
      <c r="L40" s="22"/>
      <c r="M40" s="22"/>
      <c r="N40" s="22"/>
      <c r="O40" s="22"/>
      <c r="P40" s="22"/>
      <c r="Q40" s="22"/>
      <c r="R40" s="22"/>
      <c r="S40" s="22"/>
      <c r="T40" s="22"/>
      <c r="U40" s="22"/>
      <c r="V40" s="22"/>
      <c r="W40" s="22"/>
      <c r="X40" s="22"/>
      <c r="Y40" s="26"/>
      <c r="Z40" s="353"/>
      <c r="AA40" s="353"/>
      <c r="AB40" s="353"/>
      <c r="AC40" s="353"/>
    </row>
    <row r="41" spans="1:29" ht="25.4" customHeight="1" thickBot="1" x14ac:dyDescent="0.3">
      <c r="A41" s="358"/>
      <c r="B41" s="359"/>
      <c r="C41" s="273" t="s">
        <v>514</v>
      </c>
      <c r="D41" s="58"/>
      <c r="E41" s="59"/>
      <c r="F41" s="59"/>
      <c r="G41" s="59"/>
      <c r="H41" s="64"/>
      <c r="I41" s="360"/>
      <c r="J41" s="17"/>
      <c r="K41" s="18"/>
      <c r="L41" s="18"/>
      <c r="M41" s="18"/>
      <c r="N41" s="18"/>
      <c r="O41" s="18"/>
      <c r="P41" s="18"/>
      <c r="Q41" s="18"/>
      <c r="R41" s="18"/>
      <c r="S41" s="18"/>
      <c r="T41" s="18"/>
      <c r="U41" s="18"/>
      <c r="V41" s="18"/>
      <c r="W41" s="18"/>
      <c r="X41" s="18"/>
      <c r="Y41" s="24"/>
      <c r="Z41" s="353"/>
      <c r="AA41" s="353"/>
      <c r="AB41" s="353"/>
      <c r="AC41" s="353"/>
    </row>
    <row r="42" spans="1:29" ht="25.4" customHeight="1" thickBot="1" x14ac:dyDescent="0.3">
      <c r="A42" s="354"/>
      <c r="B42" s="356"/>
      <c r="C42" s="274"/>
      <c r="D42" s="60"/>
      <c r="E42" s="61"/>
      <c r="F42" s="61"/>
      <c r="G42" s="61"/>
      <c r="H42" s="65"/>
      <c r="I42" s="361"/>
      <c r="J42" s="20"/>
      <c r="K42" s="8"/>
      <c r="L42" s="8"/>
      <c r="M42" s="8"/>
      <c r="N42" s="8"/>
      <c r="O42" s="8"/>
      <c r="P42" s="8"/>
      <c r="Q42" s="8"/>
      <c r="R42" s="8"/>
      <c r="S42" s="8"/>
      <c r="T42" s="8"/>
      <c r="U42" s="8"/>
      <c r="V42" s="8"/>
      <c r="W42" s="8"/>
      <c r="X42" s="8"/>
      <c r="Y42" s="25"/>
      <c r="Z42" s="353"/>
      <c r="AA42" s="353"/>
      <c r="AB42" s="353"/>
      <c r="AC42" s="353"/>
    </row>
    <row r="43" spans="1:29" ht="25.4" customHeight="1" thickBot="1" x14ac:dyDescent="0.3">
      <c r="A43" s="354"/>
      <c r="B43" s="356"/>
      <c r="C43" s="274"/>
      <c r="D43" s="62"/>
      <c r="E43" s="63"/>
      <c r="F43" s="63"/>
      <c r="G43" s="63"/>
      <c r="H43" s="66"/>
      <c r="I43" s="362"/>
      <c r="J43" s="21"/>
      <c r="K43" s="22"/>
      <c r="L43" s="22"/>
      <c r="M43" s="22"/>
      <c r="N43" s="22"/>
      <c r="O43" s="22"/>
      <c r="P43" s="22"/>
      <c r="Q43" s="22"/>
      <c r="R43" s="22"/>
      <c r="S43" s="22"/>
      <c r="T43" s="22"/>
      <c r="U43" s="22"/>
      <c r="V43" s="22"/>
      <c r="W43" s="22"/>
      <c r="X43" s="22"/>
      <c r="Y43" s="26"/>
      <c r="Z43" s="353"/>
      <c r="AA43" s="353"/>
      <c r="AB43" s="353"/>
      <c r="AC43" s="353"/>
    </row>
    <row r="44" spans="1:29" ht="25.4" customHeight="1" thickBot="1" x14ac:dyDescent="0.3">
      <c r="A44" s="354"/>
      <c r="B44" s="356"/>
      <c r="C44" s="275"/>
      <c r="D44" s="58"/>
      <c r="E44" s="59"/>
      <c r="F44" s="59"/>
      <c r="G44" s="59"/>
      <c r="H44" s="64"/>
      <c r="I44" s="360"/>
      <c r="J44" s="17"/>
      <c r="K44" s="18"/>
      <c r="L44" s="18"/>
      <c r="M44" s="18"/>
      <c r="N44" s="18"/>
      <c r="O44" s="18"/>
      <c r="P44" s="18"/>
      <c r="Q44" s="18"/>
      <c r="R44" s="18"/>
      <c r="S44" s="18"/>
      <c r="T44" s="18"/>
      <c r="U44" s="18"/>
      <c r="V44" s="18"/>
      <c r="W44" s="18"/>
      <c r="X44" s="18"/>
      <c r="Y44" s="24"/>
      <c r="Z44" s="353"/>
      <c r="AA44" s="353"/>
      <c r="AB44" s="353"/>
      <c r="AC44" s="353"/>
    </row>
    <row r="45" spans="1:29" ht="25.4" customHeight="1" thickBot="1" x14ac:dyDescent="0.3">
      <c r="A45" s="354"/>
      <c r="B45" s="356"/>
      <c r="C45" s="275"/>
      <c r="D45" s="60"/>
      <c r="E45" s="61"/>
      <c r="F45" s="61"/>
      <c r="G45" s="61"/>
      <c r="H45" s="65"/>
      <c r="I45" s="361"/>
      <c r="J45" s="20"/>
      <c r="K45" s="8"/>
      <c r="L45" s="8"/>
      <c r="M45" s="8"/>
      <c r="N45" s="8"/>
      <c r="O45" s="8"/>
      <c r="P45" s="8"/>
      <c r="Q45" s="8"/>
      <c r="R45" s="8"/>
      <c r="S45" s="8"/>
      <c r="T45" s="8"/>
      <c r="U45" s="8"/>
      <c r="V45" s="8"/>
      <c r="W45" s="8"/>
      <c r="X45" s="8"/>
      <c r="Y45" s="25"/>
      <c r="Z45" s="353"/>
      <c r="AA45" s="353"/>
      <c r="AB45" s="353"/>
      <c r="AC45" s="353"/>
    </row>
    <row r="46" spans="1:29" ht="25.4" customHeight="1" thickBot="1" x14ac:dyDescent="0.3">
      <c r="A46" s="355"/>
      <c r="B46" s="357"/>
      <c r="C46" s="276"/>
      <c r="D46" s="62"/>
      <c r="E46" s="63"/>
      <c r="F46" s="63"/>
      <c r="G46" s="63"/>
      <c r="H46" s="66"/>
      <c r="I46" s="362"/>
      <c r="J46" s="21"/>
      <c r="K46" s="22"/>
      <c r="L46" s="22"/>
      <c r="M46" s="22"/>
      <c r="N46" s="22"/>
      <c r="O46" s="22"/>
      <c r="P46" s="22"/>
      <c r="Q46" s="22"/>
      <c r="R46" s="22"/>
      <c r="S46" s="22"/>
      <c r="T46" s="22"/>
      <c r="U46" s="22"/>
      <c r="V46" s="22"/>
      <c r="W46" s="22"/>
      <c r="X46" s="22"/>
      <c r="Y46" s="26"/>
      <c r="Z46" s="353"/>
      <c r="AA46" s="353"/>
      <c r="AB46" s="353"/>
      <c r="AC46" s="353"/>
    </row>
  </sheetData>
  <mergeCells count="134">
    <mergeCell ref="A2:A3"/>
    <mergeCell ref="W2:Y3"/>
    <mergeCell ref="Z2:AC3"/>
    <mergeCell ref="A5:A6"/>
    <mergeCell ref="W5:Y6"/>
    <mergeCell ref="Z5:AC6"/>
    <mergeCell ref="AC44:AC46"/>
    <mergeCell ref="I35:I37"/>
    <mergeCell ref="AC35:AC37"/>
    <mergeCell ref="I38:I40"/>
    <mergeCell ref="AC38:AC40"/>
    <mergeCell ref="I41:I43"/>
    <mergeCell ref="AC41:AC43"/>
    <mergeCell ref="I26:I28"/>
    <mergeCell ref="AC26:AC28"/>
    <mergeCell ref="I29:I31"/>
    <mergeCell ref="AC29:AC31"/>
    <mergeCell ref="I32:I34"/>
    <mergeCell ref="AC32:AC34"/>
    <mergeCell ref="AB32:AB34"/>
    <mergeCell ref="AB35:AB37"/>
    <mergeCell ref="AB29:AB31"/>
    <mergeCell ref="AB41:AB43"/>
    <mergeCell ref="AB26:AB28"/>
    <mergeCell ref="AC17:AC19"/>
    <mergeCell ref="I20:I22"/>
    <mergeCell ref="AC20:AC22"/>
    <mergeCell ref="I23:I25"/>
    <mergeCell ref="AC23:AC25"/>
    <mergeCell ref="AC13:AC14"/>
    <mergeCell ref="O14:P14"/>
    <mergeCell ref="Q14:R14"/>
    <mergeCell ref="S14:T14"/>
    <mergeCell ref="AA23:AA25"/>
    <mergeCell ref="AB23:AB25"/>
    <mergeCell ref="D16:H16"/>
    <mergeCell ref="J16:Y16"/>
    <mergeCell ref="O13:P13"/>
    <mergeCell ref="Q13:R13"/>
    <mergeCell ref="S13:T13"/>
    <mergeCell ref="U13:X14"/>
    <mergeCell ref="Y13:Y14"/>
    <mergeCell ref="O11:P11"/>
    <mergeCell ref="Q11:R11"/>
    <mergeCell ref="S11:T11"/>
    <mergeCell ref="U11:AC11"/>
    <mergeCell ref="O12:P12"/>
    <mergeCell ref="Q12:R12"/>
    <mergeCell ref="S12:T12"/>
    <mergeCell ref="AB12:AC12"/>
    <mergeCell ref="W9:Z9"/>
    <mergeCell ref="O10:P10"/>
    <mergeCell ref="Q10:R10"/>
    <mergeCell ref="S10:T10"/>
    <mergeCell ref="W10:Z10"/>
    <mergeCell ref="O8:P8"/>
    <mergeCell ref="Q8:R8"/>
    <mergeCell ref="S8:T8"/>
    <mergeCell ref="O9:P9"/>
    <mergeCell ref="Q9:R9"/>
    <mergeCell ref="S9:T9"/>
    <mergeCell ref="A23:A25"/>
    <mergeCell ref="B23:B25"/>
    <mergeCell ref="C23:C28"/>
    <mergeCell ref="Z23:Z25"/>
    <mergeCell ref="A1:AC1"/>
    <mergeCell ref="Z13:AB14"/>
    <mergeCell ref="AB17:AB19"/>
    <mergeCell ref="A20:A22"/>
    <mergeCell ref="B20:B22"/>
    <mergeCell ref="Z20:Z22"/>
    <mergeCell ref="AA20:AA22"/>
    <mergeCell ref="AB20:AB22"/>
    <mergeCell ref="A17:A19"/>
    <mergeCell ref="B17:B19"/>
    <mergeCell ref="C17:C22"/>
    <mergeCell ref="Z17:Z19"/>
    <mergeCell ref="I17:I19"/>
    <mergeCell ref="AA17:AA19"/>
    <mergeCell ref="H2:T3"/>
    <mergeCell ref="U2:V3"/>
    <mergeCell ref="W12:Z12"/>
    <mergeCell ref="H5:T6"/>
    <mergeCell ref="U5:V6"/>
    <mergeCell ref="B2:G3"/>
    <mergeCell ref="A32:A34"/>
    <mergeCell ref="B32:B34"/>
    <mergeCell ref="Z32:Z34"/>
    <mergeCell ref="AA32:AA34"/>
    <mergeCell ref="AA35:AA37"/>
    <mergeCell ref="AA29:AA31"/>
    <mergeCell ref="A26:A28"/>
    <mergeCell ref="B26:B28"/>
    <mergeCell ref="Z26:Z28"/>
    <mergeCell ref="AA26:AA28"/>
    <mergeCell ref="A29:A31"/>
    <mergeCell ref="B29:B31"/>
    <mergeCell ref="C29:C34"/>
    <mergeCell ref="Z29:Z31"/>
    <mergeCell ref="A44:A46"/>
    <mergeCell ref="B44:B46"/>
    <mergeCell ref="Z44:Z46"/>
    <mergeCell ref="AA44:AA46"/>
    <mergeCell ref="AB44:AB46"/>
    <mergeCell ref="A41:A43"/>
    <mergeCell ref="B41:B43"/>
    <mergeCell ref="C41:C46"/>
    <mergeCell ref="Z41:Z43"/>
    <mergeCell ref="AA41:AA43"/>
    <mergeCell ref="I44:I46"/>
    <mergeCell ref="A38:A40"/>
    <mergeCell ref="B38:B40"/>
    <mergeCell ref="Z38:Z40"/>
    <mergeCell ref="AA38:AA40"/>
    <mergeCell ref="AB38:AB40"/>
    <mergeCell ref="A35:A37"/>
    <mergeCell ref="B35:B37"/>
    <mergeCell ref="C35:C40"/>
    <mergeCell ref="Z35:Z37"/>
    <mergeCell ref="B5:G6"/>
    <mergeCell ref="A13:B13"/>
    <mergeCell ref="D13:F13"/>
    <mergeCell ref="I13:N13"/>
    <mergeCell ref="A14:B14"/>
    <mergeCell ref="D14:F14"/>
    <mergeCell ref="I14:N14"/>
    <mergeCell ref="I9:N9"/>
    <mergeCell ref="I10:N10"/>
    <mergeCell ref="A11:B11"/>
    <mergeCell ref="D11:F11"/>
    <mergeCell ref="I11:N11"/>
    <mergeCell ref="A12:B12"/>
    <mergeCell ref="D12:F12"/>
    <mergeCell ref="I12:N12"/>
  </mergeCells>
  <printOptions horizontalCentered="1" verticalCentered="1"/>
  <pageMargins left="0.19685039370078741" right="0.19685039370078741" top="0.19685039370078741" bottom="0.19685039370078741" header="0" footer="0"/>
  <pageSetup paperSize="9" scale="6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C46"/>
  <sheetViews>
    <sheetView zoomScale="60" zoomScaleNormal="60" workbookViewId="0">
      <selection sqref="A1:AC1"/>
    </sheetView>
  </sheetViews>
  <sheetFormatPr defaultRowHeight="12.5" x14ac:dyDescent="0.25"/>
  <cols>
    <col min="1" max="2" width="30.54296875" customWidth="1"/>
    <col min="3" max="25" width="5.54296875" customWidth="1"/>
    <col min="26" max="29" width="10.54296875" customWidth="1"/>
  </cols>
  <sheetData>
    <row r="1" spans="1:29" ht="40.4" customHeight="1" x14ac:dyDescent="0.25">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29" ht="17.149999999999999" customHeight="1" x14ac:dyDescent="0.25">
      <c r="A2" s="318" t="s">
        <v>485</v>
      </c>
      <c r="B2" s="313"/>
      <c r="C2" s="320"/>
      <c r="D2" s="320"/>
      <c r="E2" s="320"/>
      <c r="F2" s="320"/>
      <c r="G2" s="321"/>
      <c r="H2" s="309" t="s">
        <v>486</v>
      </c>
      <c r="I2" s="309"/>
      <c r="J2" s="309"/>
      <c r="K2" s="309"/>
      <c r="L2" s="309"/>
      <c r="M2" s="309"/>
      <c r="N2" s="309"/>
      <c r="O2" s="309"/>
      <c r="P2" s="309"/>
      <c r="Q2" s="309"/>
      <c r="R2" s="309"/>
      <c r="S2" s="309"/>
      <c r="T2" s="309"/>
      <c r="U2" s="312"/>
      <c r="V2" s="313"/>
      <c r="W2" s="333" t="s">
        <v>96</v>
      </c>
      <c r="X2" s="334"/>
      <c r="Y2" s="335"/>
      <c r="Z2" s="398"/>
      <c r="AA2" s="399"/>
      <c r="AB2" s="399"/>
      <c r="AC2" s="400"/>
    </row>
    <row r="3" spans="1:29" ht="17.149999999999999" customHeight="1" x14ac:dyDescent="0.25">
      <c r="A3" s="319"/>
      <c r="B3" s="315"/>
      <c r="C3" s="322"/>
      <c r="D3" s="322"/>
      <c r="E3" s="322"/>
      <c r="F3" s="322"/>
      <c r="G3" s="323"/>
      <c r="H3" s="310"/>
      <c r="I3" s="310"/>
      <c r="J3" s="310"/>
      <c r="K3" s="310"/>
      <c r="L3" s="310"/>
      <c r="M3" s="310"/>
      <c r="N3" s="310"/>
      <c r="O3" s="310"/>
      <c r="P3" s="310"/>
      <c r="Q3" s="310"/>
      <c r="R3" s="310"/>
      <c r="S3" s="310"/>
      <c r="T3" s="310"/>
      <c r="U3" s="314"/>
      <c r="V3" s="315"/>
      <c r="W3" s="336"/>
      <c r="X3" s="337"/>
      <c r="Y3" s="338"/>
      <c r="Z3" s="401"/>
      <c r="AA3" s="402"/>
      <c r="AB3" s="402"/>
      <c r="AC3" s="403"/>
    </row>
    <row r="4" spans="1:29" ht="8.15" customHeight="1" x14ac:dyDescent="0.35">
      <c r="A4" s="194"/>
      <c r="B4" s="191"/>
      <c r="C4" s="191"/>
      <c r="D4" s="191"/>
      <c r="E4" s="191"/>
      <c r="F4" s="191"/>
      <c r="G4" s="191"/>
      <c r="H4" s="191"/>
      <c r="I4" s="191"/>
      <c r="J4" s="191"/>
      <c r="K4" s="191"/>
      <c r="L4" s="191"/>
      <c r="M4" s="191"/>
      <c r="N4" s="191"/>
      <c r="O4" s="191"/>
      <c r="P4" s="191"/>
      <c r="Q4" s="191"/>
      <c r="R4" s="191"/>
      <c r="S4" s="191"/>
      <c r="T4" s="191"/>
      <c r="U4" s="191"/>
      <c r="V4" s="191"/>
      <c r="W4" s="192"/>
      <c r="X4" s="192"/>
      <c r="Y4" s="192"/>
      <c r="Z4" s="192"/>
      <c r="AA4" s="192"/>
      <c r="AB4" s="192"/>
      <c r="AC4" s="193"/>
    </row>
    <row r="5" spans="1:29" ht="17.149999999999999" customHeight="1" x14ac:dyDescent="0.25">
      <c r="A5" s="319" t="s">
        <v>103</v>
      </c>
      <c r="B5" s="315"/>
      <c r="C5" s="322"/>
      <c r="D5" s="322"/>
      <c r="E5" s="322"/>
      <c r="F5" s="322"/>
      <c r="G5" s="323"/>
      <c r="H5" s="310" t="s">
        <v>487</v>
      </c>
      <c r="I5" s="310"/>
      <c r="J5" s="310"/>
      <c r="K5" s="310"/>
      <c r="L5" s="310"/>
      <c r="M5" s="310"/>
      <c r="N5" s="310"/>
      <c r="O5" s="310"/>
      <c r="P5" s="310"/>
      <c r="Q5" s="310"/>
      <c r="R5" s="310"/>
      <c r="S5" s="310"/>
      <c r="T5" s="310"/>
      <c r="U5" s="314"/>
      <c r="V5" s="315"/>
      <c r="W5" s="345" t="s">
        <v>488</v>
      </c>
      <c r="X5" s="346"/>
      <c r="Y5" s="347"/>
      <c r="Z5" s="392" t="s">
        <v>522</v>
      </c>
      <c r="AA5" s="393"/>
      <c r="AB5" s="393"/>
      <c r="AC5" s="394"/>
    </row>
    <row r="6" spans="1:29" ht="17.149999999999999" customHeight="1" x14ac:dyDescent="0.25">
      <c r="A6" s="324"/>
      <c r="B6" s="317"/>
      <c r="C6" s="327"/>
      <c r="D6" s="327"/>
      <c r="E6" s="327"/>
      <c r="F6" s="327"/>
      <c r="G6" s="328"/>
      <c r="H6" s="311"/>
      <c r="I6" s="311"/>
      <c r="J6" s="311"/>
      <c r="K6" s="311"/>
      <c r="L6" s="311"/>
      <c r="M6" s="311"/>
      <c r="N6" s="311"/>
      <c r="O6" s="311"/>
      <c r="P6" s="311"/>
      <c r="Q6" s="311"/>
      <c r="R6" s="311"/>
      <c r="S6" s="311"/>
      <c r="T6" s="311"/>
      <c r="U6" s="316"/>
      <c r="V6" s="317"/>
      <c r="W6" s="348"/>
      <c r="X6" s="349"/>
      <c r="Y6" s="350"/>
      <c r="Z6" s="395"/>
      <c r="AA6" s="396"/>
      <c r="AB6" s="396"/>
      <c r="AC6" s="397"/>
    </row>
    <row r="7" spans="1:29" ht="8.15" customHeight="1" x14ac:dyDescent="0.35">
      <c r="A7" s="194"/>
      <c r="B7" s="191"/>
      <c r="C7" s="191"/>
      <c r="D7" s="191"/>
      <c r="E7" s="191"/>
      <c r="F7" s="191"/>
      <c r="G7" s="191"/>
      <c r="H7" s="191"/>
      <c r="I7" s="191"/>
      <c r="J7" s="191"/>
      <c r="K7" s="191"/>
      <c r="L7" s="191"/>
      <c r="M7" s="191"/>
      <c r="N7" s="191"/>
      <c r="O7" s="191"/>
      <c r="P7" s="191"/>
      <c r="Q7" s="191"/>
      <c r="R7" s="191"/>
      <c r="S7" s="191"/>
      <c r="T7" s="191"/>
      <c r="U7" s="191"/>
      <c r="V7" s="191"/>
      <c r="W7" s="192"/>
      <c r="X7" s="192"/>
      <c r="Y7" s="192"/>
      <c r="Z7" s="192"/>
      <c r="AA7" s="192"/>
      <c r="AB7" s="192"/>
      <c r="AC7" s="193"/>
    </row>
    <row r="8" spans="1:29" ht="20.149999999999999" customHeight="1" x14ac:dyDescent="0.3">
      <c r="A8" s="161"/>
      <c r="B8" s="13"/>
      <c r="C8" s="13"/>
      <c r="D8" s="13"/>
      <c r="E8" s="13"/>
      <c r="F8" s="13"/>
      <c r="G8" s="13"/>
      <c r="H8" s="13"/>
      <c r="I8" s="13"/>
      <c r="J8" s="13"/>
      <c r="K8" s="13"/>
      <c r="L8" s="13"/>
      <c r="M8" s="13"/>
      <c r="N8" s="13"/>
      <c r="O8" s="297">
        <v>1</v>
      </c>
      <c r="P8" s="297"/>
      <c r="Q8" s="297">
        <v>2</v>
      </c>
      <c r="R8" s="297"/>
      <c r="S8" s="297">
        <v>3</v>
      </c>
      <c r="T8" s="297"/>
      <c r="U8" s="4"/>
      <c r="V8" s="4"/>
      <c r="W8" s="4"/>
      <c r="X8" s="4"/>
      <c r="Y8" s="4"/>
      <c r="Z8" s="4"/>
      <c r="AA8" s="4">
        <v>1</v>
      </c>
      <c r="AB8" s="4">
        <v>2</v>
      </c>
      <c r="AC8" s="162">
        <v>3</v>
      </c>
    </row>
    <row r="9" spans="1:29" ht="17.149999999999999" customHeight="1" x14ac:dyDescent="0.25">
      <c r="A9" s="163" t="s">
        <v>490</v>
      </c>
      <c r="B9" s="116"/>
      <c r="C9" s="116"/>
      <c r="D9" s="116"/>
      <c r="E9" s="116"/>
      <c r="F9" s="116"/>
      <c r="G9" s="115" t="s">
        <v>491</v>
      </c>
      <c r="H9" s="116"/>
      <c r="I9" s="329"/>
      <c r="J9" s="330"/>
      <c r="K9" s="330"/>
      <c r="L9" s="330"/>
      <c r="M9" s="330"/>
      <c r="N9" s="331"/>
      <c r="O9" s="236"/>
      <c r="P9" s="236"/>
      <c r="Q9" s="236"/>
      <c r="R9" s="236"/>
      <c r="S9" s="236"/>
      <c r="T9" s="236"/>
      <c r="U9" s="116" t="s">
        <v>492</v>
      </c>
      <c r="V9" s="116"/>
      <c r="W9" s="329"/>
      <c r="X9" s="330"/>
      <c r="Y9" s="330"/>
      <c r="Z9" s="331"/>
      <c r="AA9" s="1"/>
      <c r="AB9" s="1"/>
      <c r="AC9" s="164"/>
    </row>
    <row r="10" spans="1:29" ht="17.149999999999999" customHeight="1" x14ac:dyDescent="0.25">
      <c r="A10" s="163" t="s">
        <v>493</v>
      </c>
      <c r="B10" s="116"/>
      <c r="C10" s="116"/>
      <c r="D10" s="116"/>
      <c r="E10" s="116"/>
      <c r="F10" s="116"/>
      <c r="G10" s="115" t="s">
        <v>494</v>
      </c>
      <c r="H10" s="116"/>
      <c r="I10" s="329"/>
      <c r="J10" s="326"/>
      <c r="K10" s="326"/>
      <c r="L10" s="326"/>
      <c r="M10" s="326"/>
      <c r="N10" s="332"/>
      <c r="O10" s="236"/>
      <c r="P10" s="236"/>
      <c r="Q10" s="236"/>
      <c r="R10" s="236"/>
      <c r="S10" s="236"/>
      <c r="T10" s="236"/>
      <c r="U10" s="117" t="s">
        <v>495</v>
      </c>
      <c r="V10" s="117"/>
      <c r="W10" s="329"/>
      <c r="X10" s="330"/>
      <c r="Y10" s="330"/>
      <c r="Z10" s="331"/>
      <c r="AA10" s="36"/>
      <c r="AB10" s="36"/>
      <c r="AC10" s="165"/>
    </row>
    <row r="11" spans="1:29" ht="17.149999999999999" customHeight="1" x14ac:dyDescent="0.25">
      <c r="A11" s="325" t="s">
        <v>496</v>
      </c>
      <c r="B11" s="330"/>
      <c r="C11" s="143" t="s">
        <v>497</v>
      </c>
      <c r="D11" s="234"/>
      <c r="E11" s="234"/>
      <c r="F11" s="235"/>
      <c r="G11" s="115" t="s">
        <v>498</v>
      </c>
      <c r="H11" s="116"/>
      <c r="I11" s="329"/>
      <c r="J11" s="326"/>
      <c r="K11" s="326"/>
      <c r="L11" s="326"/>
      <c r="M11" s="326"/>
      <c r="N11" s="332"/>
      <c r="O11" s="236"/>
      <c r="P11" s="236"/>
      <c r="Q11" s="236"/>
      <c r="R11" s="236"/>
      <c r="S11" s="236"/>
      <c r="T11" s="236"/>
      <c r="U11" s="233" t="s">
        <v>520</v>
      </c>
      <c r="V11" s="234"/>
      <c r="W11" s="234"/>
      <c r="X11" s="234"/>
      <c r="Y11" s="234"/>
      <c r="Z11" s="234"/>
      <c r="AA11" s="234"/>
      <c r="AB11" s="234"/>
      <c r="AC11" s="375"/>
    </row>
    <row r="12" spans="1:29" ht="17.149999999999999" customHeight="1" x14ac:dyDescent="0.25">
      <c r="A12" s="325" t="s">
        <v>500</v>
      </c>
      <c r="B12" s="326"/>
      <c r="C12" s="143" t="s">
        <v>497</v>
      </c>
      <c r="D12" s="234"/>
      <c r="E12" s="234"/>
      <c r="F12" s="235"/>
      <c r="G12" s="115" t="s">
        <v>501</v>
      </c>
      <c r="H12" s="116"/>
      <c r="I12" s="329"/>
      <c r="J12" s="326"/>
      <c r="K12" s="326"/>
      <c r="L12" s="326"/>
      <c r="M12" s="326"/>
      <c r="N12" s="332"/>
      <c r="O12" s="236"/>
      <c r="P12" s="236"/>
      <c r="Q12" s="236"/>
      <c r="R12" s="236"/>
      <c r="S12" s="236"/>
      <c r="T12" s="236"/>
      <c r="U12" s="115" t="s">
        <v>518</v>
      </c>
      <c r="V12" s="116"/>
      <c r="W12" s="234"/>
      <c r="X12" s="234"/>
      <c r="Y12" s="234"/>
      <c r="Z12" s="234"/>
      <c r="AA12" s="143" t="s">
        <v>497</v>
      </c>
      <c r="AB12" s="234"/>
      <c r="AC12" s="375"/>
    </row>
    <row r="13" spans="1:29" ht="17.149999999999999" customHeight="1" x14ac:dyDescent="0.25">
      <c r="A13" s="325" t="s">
        <v>502</v>
      </c>
      <c r="B13" s="326"/>
      <c r="C13" s="143" t="s">
        <v>497</v>
      </c>
      <c r="D13" s="234"/>
      <c r="E13" s="234"/>
      <c r="F13" s="235"/>
      <c r="G13" s="115" t="s">
        <v>503</v>
      </c>
      <c r="H13" s="116"/>
      <c r="I13" s="329"/>
      <c r="J13" s="326"/>
      <c r="K13" s="326"/>
      <c r="L13" s="326"/>
      <c r="M13" s="326"/>
      <c r="N13" s="332"/>
      <c r="O13" s="236"/>
      <c r="P13" s="236"/>
      <c r="Q13" s="236"/>
      <c r="R13" s="236"/>
      <c r="S13" s="236"/>
      <c r="T13" s="236"/>
      <c r="U13" s="298" t="s">
        <v>515</v>
      </c>
      <c r="V13" s="299"/>
      <c r="W13" s="299"/>
      <c r="X13" s="299"/>
      <c r="Y13" s="302" t="s">
        <v>505</v>
      </c>
      <c r="Z13" s="298" t="s">
        <v>506</v>
      </c>
      <c r="AA13" s="299"/>
      <c r="AB13" s="299"/>
      <c r="AC13" s="306" t="s">
        <v>505</v>
      </c>
    </row>
    <row r="14" spans="1:29" ht="17.149999999999999" customHeight="1" x14ac:dyDescent="0.25">
      <c r="A14" s="325" t="s">
        <v>507</v>
      </c>
      <c r="B14" s="326"/>
      <c r="C14" s="143" t="s">
        <v>497</v>
      </c>
      <c r="D14" s="234"/>
      <c r="E14" s="234"/>
      <c r="F14" s="235"/>
      <c r="G14" s="115" t="s">
        <v>508</v>
      </c>
      <c r="H14" s="116"/>
      <c r="I14" s="329"/>
      <c r="J14" s="326"/>
      <c r="K14" s="326"/>
      <c r="L14" s="326"/>
      <c r="M14" s="326"/>
      <c r="N14" s="332"/>
      <c r="O14" s="236"/>
      <c r="P14" s="236"/>
      <c r="Q14" s="236"/>
      <c r="R14" s="236"/>
      <c r="S14" s="236"/>
      <c r="T14" s="236"/>
      <c r="U14" s="300"/>
      <c r="V14" s="301"/>
      <c r="W14" s="301"/>
      <c r="X14" s="301"/>
      <c r="Y14" s="303"/>
      <c r="Z14" s="300"/>
      <c r="AA14" s="301"/>
      <c r="AB14" s="301"/>
      <c r="AC14" s="308"/>
    </row>
    <row r="15" spans="1:29" ht="8.15" customHeight="1" x14ac:dyDescent="0.25">
      <c r="A15" s="166"/>
      <c r="AC15" s="167"/>
    </row>
    <row r="16" spans="1:29" ht="17.149999999999999" customHeight="1" thickBot="1" x14ac:dyDescent="0.3">
      <c r="A16" s="168" t="s">
        <v>509</v>
      </c>
      <c r="B16" s="36" t="s">
        <v>510</v>
      </c>
      <c r="C16" s="36" t="s">
        <v>53</v>
      </c>
      <c r="D16" s="255" t="s">
        <v>511</v>
      </c>
      <c r="E16" s="255"/>
      <c r="F16" s="255"/>
      <c r="G16" s="255"/>
      <c r="H16" s="255"/>
      <c r="I16" s="36" t="s">
        <v>53</v>
      </c>
      <c r="J16" s="255" t="s">
        <v>512</v>
      </c>
      <c r="K16" s="255"/>
      <c r="L16" s="255"/>
      <c r="M16" s="255"/>
      <c r="N16" s="255"/>
      <c r="O16" s="255"/>
      <c r="P16" s="255"/>
      <c r="Q16" s="255"/>
      <c r="R16" s="255"/>
      <c r="S16" s="255"/>
      <c r="T16" s="255"/>
      <c r="U16" s="255"/>
      <c r="V16" s="255"/>
      <c r="W16" s="255"/>
      <c r="X16" s="255"/>
      <c r="Y16" s="255"/>
      <c r="Z16" s="36" t="s">
        <v>200</v>
      </c>
      <c r="AA16" s="36" t="s">
        <v>201</v>
      </c>
      <c r="AB16" s="36" t="s">
        <v>50</v>
      </c>
      <c r="AC16" s="165" t="s">
        <v>513</v>
      </c>
    </row>
    <row r="17" spans="1:29" ht="25.4" customHeight="1" thickBot="1" x14ac:dyDescent="0.3">
      <c r="A17" s="358"/>
      <c r="B17" s="359"/>
      <c r="C17" s="363"/>
      <c r="D17" s="17"/>
      <c r="E17" s="18"/>
      <c r="F17" s="18"/>
      <c r="G17" s="18"/>
      <c r="H17" s="24"/>
      <c r="I17" s="360"/>
      <c r="J17" s="17"/>
      <c r="K17" s="18"/>
      <c r="L17" s="18"/>
      <c r="M17" s="18"/>
      <c r="N17" s="18"/>
      <c r="O17" s="18"/>
      <c r="P17" s="18"/>
      <c r="Q17" s="18"/>
      <c r="R17" s="18"/>
      <c r="S17" s="18"/>
      <c r="T17" s="18"/>
      <c r="U17" s="18"/>
      <c r="V17" s="18"/>
      <c r="W17" s="18"/>
      <c r="X17" s="18"/>
      <c r="Y17" s="24"/>
      <c r="Z17" s="353"/>
      <c r="AA17" s="353"/>
      <c r="AB17" s="353"/>
      <c r="AC17" s="353"/>
    </row>
    <row r="18" spans="1:29" ht="25.4" customHeight="1" thickBot="1" x14ac:dyDescent="0.3">
      <c r="A18" s="354"/>
      <c r="B18" s="356"/>
      <c r="C18" s="364"/>
      <c r="D18" s="20"/>
      <c r="E18" s="8"/>
      <c r="F18" s="8"/>
      <c r="G18" s="8"/>
      <c r="H18" s="25"/>
      <c r="I18" s="361"/>
      <c r="J18" s="20"/>
      <c r="K18" s="8"/>
      <c r="L18" s="8"/>
      <c r="M18" s="8"/>
      <c r="N18" s="8"/>
      <c r="O18" s="8"/>
      <c r="P18" s="8"/>
      <c r="Q18" s="8"/>
      <c r="R18" s="8"/>
      <c r="S18" s="8"/>
      <c r="T18" s="8"/>
      <c r="U18" s="8"/>
      <c r="V18" s="8"/>
      <c r="W18" s="8"/>
      <c r="X18" s="8"/>
      <c r="Y18" s="25"/>
      <c r="Z18" s="353"/>
      <c r="AA18" s="353"/>
      <c r="AB18" s="353"/>
      <c r="AC18" s="353"/>
    </row>
    <row r="19" spans="1:29" ht="25.4" customHeight="1" thickBot="1" x14ac:dyDescent="0.3">
      <c r="A19" s="354"/>
      <c r="B19" s="356"/>
      <c r="C19" s="364"/>
      <c r="D19" s="21"/>
      <c r="E19" s="22"/>
      <c r="F19" s="22"/>
      <c r="G19" s="22"/>
      <c r="H19" s="26"/>
      <c r="I19" s="362"/>
      <c r="J19" s="21"/>
      <c r="K19" s="22"/>
      <c r="L19" s="22"/>
      <c r="M19" s="22"/>
      <c r="N19" s="22"/>
      <c r="O19" s="22"/>
      <c r="P19" s="22"/>
      <c r="Q19" s="22"/>
      <c r="R19" s="22"/>
      <c r="S19" s="22"/>
      <c r="T19" s="22"/>
      <c r="U19" s="22"/>
      <c r="V19" s="22"/>
      <c r="W19" s="22"/>
      <c r="X19" s="22"/>
      <c r="Y19" s="26"/>
      <c r="Z19" s="353"/>
      <c r="AA19" s="353"/>
      <c r="AB19" s="353"/>
      <c r="AC19" s="353"/>
    </row>
    <row r="20" spans="1:29" ht="25.4" customHeight="1" thickBot="1" x14ac:dyDescent="0.3">
      <c r="A20" s="354"/>
      <c r="B20" s="356"/>
      <c r="C20" s="365"/>
      <c r="D20" s="17"/>
      <c r="E20" s="18"/>
      <c r="F20" s="18"/>
      <c r="G20" s="18"/>
      <c r="H20" s="24"/>
      <c r="I20" s="360"/>
      <c r="J20" s="17"/>
      <c r="K20" s="18"/>
      <c r="L20" s="18"/>
      <c r="M20" s="18"/>
      <c r="N20" s="18"/>
      <c r="O20" s="18"/>
      <c r="P20" s="18"/>
      <c r="Q20" s="18"/>
      <c r="R20" s="18"/>
      <c r="S20" s="18"/>
      <c r="T20" s="18"/>
      <c r="U20" s="18"/>
      <c r="V20" s="18"/>
      <c r="W20" s="18"/>
      <c r="X20" s="18"/>
      <c r="Y20" s="24"/>
      <c r="Z20" s="353"/>
      <c r="AA20" s="353"/>
      <c r="AB20" s="353"/>
      <c r="AC20" s="353"/>
    </row>
    <row r="21" spans="1:29" ht="25.4" customHeight="1" thickBot="1" x14ac:dyDescent="0.3">
      <c r="A21" s="354"/>
      <c r="B21" s="356"/>
      <c r="C21" s="365"/>
      <c r="D21" s="20"/>
      <c r="E21" s="8"/>
      <c r="F21" s="8"/>
      <c r="G21" s="8"/>
      <c r="H21" s="25"/>
      <c r="I21" s="361"/>
      <c r="J21" s="20"/>
      <c r="K21" s="8"/>
      <c r="L21" s="8"/>
      <c r="M21" s="8"/>
      <c r="N21" s="8"/>
      <c r="O21" s="8"/>
      <c r="P21" s="8"/>
      <c r="Q21" s="8"/>
      <c r="R21" s="8"/>
      <c r="S21" s="8"/>
      <c r="T21" s="8"/>
      <c r="U21" s="8"/>
      <c r="V21" s="8"/>
      <c r="W21" s="8"/>
      <c r="X21" s="8"/>
      <c r="Y21" s="25"/>
      <c r="Z21" s="353"/>
      <c r="AA21" s="353"/>
      <c r="AB21" s="353"/>
      <c r="AC21" s="353"/>
    </row>
    <row r="22" spans="1:29" ht="25.4" customHeight="1" thickBot="1" x14ac:dyDescent="0.3">
      <c r="A22" s="355"/>
      <c r="B22" s="357"/>
      <c r="C22" s="366"/>
      <c r="D22" s="21"/>
      <c r="E22" s="22"/>
      <c r="F22" s="22"/>
      <c r="G22" s="22"/>
      <c r="H22" s="26"/>
      <c r="I22" s="362"/>
      <c r="J22" s="21"/>
      <c r="K22" s="22"/>
      <c r="L22" s="22"/>
      <c r="M22" s="22"/>
      <c r="N22" s="22"/>
      <c r="O22" s="22"/>
      <c r="P22" s="22"/>
      <c r="Q22" s="22"/>
      <c r="R22" s="22"/>
      <c r="S22" s="22"/>
      <c r="T22" s="22"/>
      <c r="U22" s="22"/>
      <c r="V22" s="22"/>
      <c r="W22" s="22"/>
      <c r="X22" s="22"/>
      <c r="Y22" s="26"/>
      <c r="Z22" s="353"/>
      <c r="AA22" s="353"/>
      <c r="AB22" s="353"/>
      <c r="AC22" s="353"/>
    </row>
    <row r="23" spans="1:29" ht="25.4" customHeight="1" thickBot="1" x14ac:dyDescent="0.3">
      <c r="A23" s="358"/>
      <c r="B23" s="359"/>
      <c r="C23" s="363"/>
      <c r="D23" s="17"/>
      <c r="E23" s="18"/>
      <c r="F23" s="18"/>
      <c r="G23" s="18"/>
      <c r="H23" s="24"/>
      <c r="I23" s="360"/>
      <c r="J23" s="17"/>
      <c r="K23" s="18"/>
      <c r="L23" s="18"/>
      <c r="M23" s="18"/>
      <c r="N23" s="18"/>
      <c r="O23" s="18"/>
      <c r="P23" s="18"/>
      <c r="Q23" s="18"/>
      <c r="R23" s="18"/>
      <c r="S23" s="18"/>
      <c r="T23" s="18"/>
      <c r="U23" s="18"/>
      <c r="V23" s="18"/>
      <c r="W23" s="18"/>
      <c r="X23" s="18"/>
      <c r="Y23" s="24"/>
      <c r="Z23" s="353"/>
      <c r="AA23" s="353"/>
      <c r="AB23" s="353"/>
      <c r="AC23" s="353"/>
    </row>
    <row r="24" spans="1:29" ht="25.4" customHeight="1" thickBot="1" x14ac:dyDescent="0.3">
      <c r="A24" s="354"/>
      <c r="B24" s="356"/>
      <c r="C24" s="364"/>
      <c r="D24" s="20"/>
      <c r="E24" s="8"/>
      <c r="F24" s="8"/>
      <c r="G24" s="8"/>
      <c r="H24" s="25"/>
      <c r="I24" s="361"/>
      <c r="J24" s="20"/>
      <c r="K24" s="8"/>
      <c r="L24" s="8"/>
      <c r="M24" s="8"/>
      <c r="N24" s="8"/>
      <c r="O24" s="8"/>
      <c r="P24" s="8"/>
      <c r="Q24" s="8"/>
      <c r="R24" s="8"/>
      <c r="S24" s="8"/>
      <c r="T24" s="8"/>
      <c r="U24" s="8"/>
      <c r="V24" s="8"/>
      <c r="W24" s="8"/>
      <c r="X24" s="8"/>
      <c r="Y24" s="25"/>
      <c r="Z24" s="353"/>
      <c r="AA24" s="353"/>
      <c r="AB24" s="353"/>
      <c r="AC24" s="353"/>
    </row>
    <row r="25" spans="1:29" ht="25.4" customHeight="1" thickBot="1" x14ac:dyDescent="0.3">
      <c r="A25" s="354"/>
      <c r="B25" s="356"/>
      <c r="C25" s="364"/>
      <c r="D25" s="21"/>
      <c r="E25" s="22"/>
      <c r="F25" s="22"/>
      <c r="G25" s="22"/>
      <c r="H25" s="26"/>
      <c r="I25" s="362"/>
      <c r="J25" s="21"/>
      <c r="K25" s="22"/>
      <c r="L25" s="22"/>
      <c r="M25" s="22"/>
      <c r="N25" s="22"/>
      <c r="O25" s="22"/>
      <c r="P25" s="22"/>
      <c r="Q25" s="22"/>
      <c r="R25" s="22"/>
      <c r="S25" s="22"/>
      <c r="T25" s="22"/>
      <c r="U25" s="22"/>
      <c r="V25" s="22"/>
      <c r="W25" s="22"/>
      <c r="X25" s="22"/>
      <c r="Y25" s="26"/>
      <c r="Z25" s="353"/>
      <c r="AA25" s="353"/>
      <c r="AB25" s="353"/>
      <c r="AC25" s="353"/>
    </row>
    <row r="26" spans="1:29" ht="25.4" customHeight="1" thickBot="1" x14ac:dyDescent="0.3">
      <c r="A26" s="354"/>
      <c r="B26" s="356"/>
      <c r="C26" s="365"/>
      <c r="D26" s="17"/>
      <c r="E26" s="18"/>
      <c r="F26" s="18"/>
      <c r="G26" s="18"/>
      <c r="H26" s="24"/>
      <c r="I26" s="360"/>
      <c r="J26" s="17"/>
      <c r="K26" s="18"/>
      <c r="L26" s="18"/>
      <c r="M26" s="18"/>
      <c r="N26" s="18"/>
      <c r="O26" s="18"/>
      <c r="P26" s="18"/>
      <c r="Q26" s="18"/>
      <c r="R26" s="18"/>
      <c r="S26" s="18"/>
      <c r="T26" s="18"/>
      <c r="U26" s="18"/>
      <c r="V26" s="18"/>
      <c r="W26" s="18"/>
      <c r="X26" s="18"/>
      <c r="Y26" s="24"/>
      <c r="Z26" s="353"/>
      <c r="AA26" s="353"/>
      <c r="AB26" s="353"/>
      <c r="AC26" s="353"/>
    </row>
    <row r="27" spans="1:29" ht="25.4" customHeight="1" thickBot="1" x14ac:dyDescent="0.3">
      <c r="A27" s="354"/>
      <c r="B27" s="356"/>
      <c r="C27" s="365"/>
      <c r="D27" s="20"/>
      <c r="E27" s="8"/>
      <c r="F27" s="8"/>
      <c r="G27" s="8"/>
      <c r="H27" s="25"/>
      <c r="I27" s="361"/>
      <c r="J27" s="20"/>
      <c r="K27" s="8"/>
      <c r="L27" s="8"/>
      <c r="M27" s="8"/>
      <c r="N27" s="8"/>
      <c r="O27" s="8"/>
      <c r="P27" s="8"/>
      <c r="Q27" s="8"/>
      <c r="R27" s="8"/>
      <c r="S27" s="8"/>
      <c r="T27" s="8"/>
      <c r="U27" s="8"/>
      <c r="V27" s="8"/>
      <c r="W27" s="8"/>
      <c r="X27" s="8"/>
      <c r="Y27" s="25"/>
      <c r="Z27" s="353"/>
      <c r="AA27" s="353"/>
      <c r="AB27" s="353"/>
      <c r="AC27" s="353"/>
    </row>
    <row r="28" spans="1:29" ht="25.4" customHeight="1" thickBot="1" x14ac:dyDescent="0.3">
      <c r="A28" s="355"/>
      <c r="B28" s="357"/>
      <c r="C28" s="366"/>
      <c r="D28" s="21"/>
      <c r="E28" s="22"/>
      <c r="F28" s="22"/>
      <c r="G28" s="22"/>
      <c r="H28" s="26"/>
      <c r="I28" s="362"/>
      <c r="J28" s="21"/>
      <c r="K28" s="22"/>
      <c r="L28" s="22"/>
      <c r="M28" s="22"/>
      <c r="N28" s="22"/>
      <c r="O28" s="22"/>
      <c r="P28" s="22"/>
      <c r="Q28" s="22"/>
      <c r="R28" s="22"/>
      <c r="S28" s="22"/>
      <c r="T28" s="22"/>
      <c r="U28" s="22"/>
      <c r="V28" s="22"/>
      <c r="W28" s="22"/>
      <c r="X28" s="22"/>
      <c r="Y28" s="26"/>
      <c r="Z28" s="353"/>
      <c r="AA28" s="353"/>
      <c r="AB28" s="353"/>
      <c r="AC28" s="353"/>
    </row>
    <row r="29" spans="1:29" ht="25.4" customHeight="1" thickBot="1" x14ac:dyDescent="0.3">
      <c r="A29" s="358"/>
      <c r="B29" s="359"/>
      <c r="C29" s="363"/>
      <c r="D29" s="17"/>
      <c r="E29" s="18"/>
      <c r="F29" s="18"/>
      <c r="G29" s="18"/>
      <c r="H29" s="24"/>
      <c r="I29" s="360"/>
      <c r="J29" s="17"/>
      <c r="K29" s="18"/>
      <c r="L29" s="18"/>
      <c r="M29" s="18"/>
      <c r="N29" s="18"/>
      <c r="O29" s="18"/>
      <c r="P29" s="18"/>
      <c r="Q29" s="18"/>
      <c r="R29" s="18"/>
      <c r="S29" s="18"/>
      <c r="T29" s="18"/>
      <c r="U29" s="18"/>
      <c r="V29" s="18"/>
      <c r="W29" s="18"/>
      <c r="X29" s="18"/>
      <c r="Y29" s="24"/>
      <c r="Z29" s="353"/>
      <c r="AA29" s="353"/>
      <c r="AB29" s="353"/>
      <c r="AC29" s="353"/>
    </row>
    <row r="30" spans="1:29" ht="25.4" customHeight="1" thickBot="1" x14ac:dyDescent="0.3">
      <c r="A30" s="354"/>
      <c r="B30" s="356"/>
      <c r="C30" s="364"/>
      <c r="D30" s="20"/>
      <c r="E30" s="8"/>
      <c r="F30" s="8"/>
      <c r="G30" s="8"/>
      <c r="H30" s="25"/>
      <c r="I30" s="361"/>
      <c r="J30" s="20"/>
      <c r="K30" s="8"/>
      <c r="L30" s="8"/>
      <c r="M30" s="8"/>
      <c r="N30" s="8"/>
      <c r="O30" s="8"/>
      <c r="P30" s="8"/>
      <c r="Q30" s="8"/>
      <c r="R30" s="8"/>
      <c r="S30" s="8"/>
      <c r="T30" s="8"/>
      <c r="U30" s="8"/>
      <c r="V30" s="8"/>
      <c r="W30" s="8"/>
      <c r="X30" s="8"/>
      <c r="Y30" s="25"/>
      <c r="Z30" s="353"/>
      <c r="AA30" s="353"/>
      <c r="AB30" s="353"/>
      <c r="AC30" s="353"/>
    </row>
    <row r="31" spans="1:29" ht="25.4" customHeight="1" thickBot="1" x14ac:dyDescent="0.3">
      <c r="A31" s="354"/>
      <c r="B31" s="356"/>
      <c r="C31" s="364"/>
      <c r="D31" s="21"/>
      <c r="E31" s="22"/>
      <c r="F31" s="22"/>
      <c r="G31" s="22"/>
      <c r="H31" s="26"/>
      <c r="I31" s="362"/>
      <c r="J31" s="21"/>
      <c r="K31" s="22"/>
      <c r="L31" s="22"/>
      <c r="M31" s="22"/>
      <c r="N31" s="22"/>
      <c r="O31" s="22"/>
      <c r="P31" s="22"/>
      <c r="Q31" s="22"/>
      <c r="R31" s="22"/>
      <c r="S31" s="22"/>
      <c r="T31" s="22"/>
      <c r="U31" s="22"/>
      <c r="V31" s="22"/>
      <c r="W31" s="22"/>
      <c r="X31" s="22"/>
      <c r="Y31" s="26"/>
      <c r="Z31" s="353"/>
      <c r="AA31" s="353"/>
      <c r="AB31" s="353"/>
      <c r="AC31" s="353"/>
    </row>
    <row r="32" spans="1:29" ht="25.4" customHeight="1" thickBot="1" x14ac:dyDescent="0.3">
      <c r="A32" s="354"/>
      <c r="B32" s="356"/>
      <c r="C32" s="365"/>
      <c r="D32" s="17"/>
      <c r="E32" s="18"/>
      <c r="F32" s="18"/>
      <c r="G32" s="18"/>
      <c r="H32" s="24"/>
      <c r="I32" s="360"/>
      <c r="J32" s="17"/>
      <c r="K32" s="18"/>
      <c r="L32" s="18"/>
      <c r="M32" s="18"/>
      <c r="N32" s="18"/>
      <c r="O32" s="18"/>
      <c r="P32" s="18"/>
      <c r="Q32" s="18"/>
      <c r="R32" s="18"/>
      <c r="S32" s="18"/>
      <c r="T32" s="18"/>
      <c r="U32" s="18"/>
      <c r="V32" s="18"/>
      <c r="W32" s="18"/>
      <c r="X32" s="18"/>
      <c r="Y32" s="24"/>
      <c r="Z32" s="353"/>
      <c r="AA32" s="353"/>
      <c r="AB32" s="353"/>
      <c r="AC32" s="353"/>
    </row>
    <row r="33" spans="1:29" ht="25.4" customHeight="1" thickBot="1" x14ac:dyDescent="0.3">
      <c r="A33" s="354"/>
      <c r="B33" s="356"/>
      <c r="C33" s="365"/>
      <c r="D33" s="20"/>
      <c r="E33" s="8"/>
      <c r="F33" s="8"/>
      <c r="G33" s="8"/>
      <c r="H33" s="25"/>
      <c r="I33" s="361"/>
      <c r="J33" s="20"/>
      <c r="K33" s="8"/>
      <c r="L33" s="8"/>
      <c r="M33" s="8"/>
      <c r="N33" s="8"/>
      <c r="O33" s="8"/>
      <c r="P33" s="8"/>
      <c r="Q33" s="8"/>
      <c r="R33" s="8"/>
      <c r="S33" s="8"/>
      <c r="T33" s="8"/>
      <c r="U33" s="8"/>
      <c r="V33" s="8"/>
      <c r="W33" s="8"/>
      <c r="X33" s="8"/>
      <c r="Y33" s="25"/>
      <c r="Z33" s="353"/>
      <c r="AA33" s="353"/>
      <c r="AB33" s="353"/>
      <c r="AC33" s="353"/>
    </row>
    <row r="34" spans="1:29" ht="25.4" customHeight="1" thickBot="1" x14ac:dyDescent="0.3">
      <c r="A34" s="355"/>
      <c r="B34" s="357"/>
      <c r="C34" s="366"/>
      <c r="D34" s="21"/>
      <c r="E34" s="22"/>
      <c r="F34" s="22"/>
      <c r="G34" s="22"/>
      <c r="H34" s="26"/>
      <c r="I34" s="362"/>
      <c r="J34" s="21"/>
      <c r="K34" s="22"/>
      <c r="L34" s="22"/>
      <c r="M34" s="22"/>
      <c r="N34" s="22"/>
      <c r="O34" s="22"/>
      <c r="P34" s="22"/>
      <c r="Q34" s="22"/>
      <c r="R34" s="22"/>
      <c r="S34" s="22"/>
      <c r="T34" s="22"/>
      <c r="U34" s="22"/>
      <c r="V34" s="22"/>
      <c r="W34" s="22"/>
      <c r="X34" s="22"/>
      <c r="Y34" s="26"/>
      <c r="Z34" s="353"/>
      <c r="AA34" s="353"/>
      <c r="AB34" s="353"/>
      <c r="AC34" s="353"/>
    </row>
    <row r="35" spans="1:29" ht="25.4" customHeight="1" thickBot="1" x14ac:dyDescent="0.3">
      <c r="A35" s="358"/>
      <c r="B35" s="359"/>
      <c r="C35" s="363"/>
      <c r="D35" s="17"/>
      <c r="E35" s="18"/>
      <c r="F35" s="18"/>
      <c r="G35" s="18"/>
      <c r="H35" s="24"/>
      <c r="I35" s="360"/>
      <c r="J35" s="17"/>
      <c r="K35" s="18"/>
      <c r="L35" s="18"/>
      <c r="M35" s="18"/>
      <c r="N35" s="18"/>
      <c r="O35" s="18"/>
      <c r="P35" s="18"/>
      <c r="Q35" s="18"/>
      <c r="R35" s="18"/>
      <c r="S35" s="18"/>
      <c r="T35" s="18"/>
      <c r="U35" s="18"/>
      <c r="V35" s="18"/>
      <c r="W35" s="18"/>
      <c r="X35" s="18"/>
      <c r="Y35" s="24"/>
      <c r="Z35" s="353"/>
      <c r="AA35" s="353"/>
      <c r="AB35" s="353"/>
      <c r="AC35" s="353"/>
    </row>
    <row r="36" spans="1:29" ht="25.4" customHeight="1" thickBot="1" x14ac:dyDescent="0.3">
      <c r="A36" s="354"/>
      <c r="B36" s="356"/>
      <c r="C36" s="364"/>
      <c r="D36" s="20"/>
      <c r="E36" s="8"/>
      <c r="F36" s="8"/>
      <c r="G36" s="8"/>
      <c r="H36" s="25"/>
      <c r="I36" s="361"/>
      <c r="J36" s="20"/>
      <c r="K36" s="8"/>
      <c r="L36" s="8"/>
      <c r="M36" s="8"/>
      <c r="N36" s="8"/>
      <c r="O36" s="8"/>
      <c r="P36" s="8"/>
      <c r="Q36" s="8"/>
      <c r="R36" s="8"/>
      <c r="S36" s="8"/>
      <c r="T36" s="8"/>
      <c r="U36" s="8"/>
      <c r="V36" s="8"/>
      <c r="W36" s="8"/>
      <c r="X36" s="8"/>
      <c r="Y36" s="25"/>
      <c r="Z36" s="353"/>
      <c r="AA36" s="353"/>
      <c r="AB36" s="353"/>
      <c r="AC36" s="353"/>
    </row>
    <row r="37" spans="1:29" ht="25.4" customHeight="1" thickBot="1" x14ac:dyDescent="0.3">
      <c r="A37" s="354"/>
      <c r="B37" s="356"/>
      <c r="C37" s="364"/>
      <c r="D37" s="21"/>
      <c r="E37" s="22"/>
      <c r="F37" s="22"/>
      <c r="G37" s="22"/>
      <c r="H37" s="26"/>
      <c r="I37" s="362"/>
      <c r="J37" s="21"/>
      <c r="K37" s="22"/>
      <c r="L37" s="22"/>
      <c r="M37" s="22"/>
      <c r="N37" s="22"/>
      <c r="O37" s="22"/>
      <c r="P37" s="22"/>
      <c r="Q37" s="22"/>
      <c r="R37" s="22"/>
      <c r="S37" s="22"/>
      <c r="T37" s="22"/>
      <c r="U37" s="22"/>
      <c r="V37" s="22"/>
      <c r="W37" s="22"/>
      <c r="X37" s="22"/>
      <c r="Y37" s="26"/>
      <c r="Z37" s="353"/>
      <c r="AA37" s="353"/>
      <c r="AB37" s="353"/>
      <c r="AC37" s="353"/>
    </row>
    <row r="38" spans="1:29" ht="25.4" customHeight="1" thickBot="1" x14ac:dyDescent="0.3">
      <c r="A38" s="354"/>
      <c r="B38" s="356"/>
      <c r="C38" s="365"/>
      <c r="D38" s="17"/>
      <c r="E38" s="18"/>
      <c r="F38" s="18"/>
      <c r="G38" s="18"/>
      <c r="H38" s="24"/>
      <c r="I38" s="360"/>
      <c r="J38" s="17"/>
      <c r="K38" s="18"/>
      <c r="L38" s="18"/>
      <c r="M38" s="18"/>
      <c r="N38" s="18"/>
      <c r="O38" s="18"/>
      <c r="P38" s="18"/>
      <c r="Q38" s="18"/>
      <c r="R38" s="18"/>
      <c r="S38" s="18"/>
      <c r="T38" s="18"/>
      <c r="U38" s="18"/>
      <c r="V38" s="18"/>
      <c r="W38" s="18"/>
      <c r="X38" s="18"/>
      <c r="Y38" s="24"/>
      <c r="Z38" s="353"/>
      <c r="AA38" s="353"/>
      <c r="AB38" s="353"/>
      <c r="AC38" s="353"/>
    </row>
    <row r="39" spans="1:29" ht="25.4" customHeight="1" thickBot="1" x14ac:dyDescent="0.3">
      <c r="A39" s="354"/>
      <c r="B39" s="356"/>
      <c r="C39" s="365"/>
      <c r="D39" s="20"/>
      <c r="E39" s="8"/>
      <c r="F39" s="8"/>
      <c r="G39" s="8"/>
      <c r="H39" s="25"/>
      <c r="I39" s="361"/>
      <c r="J39" s="20"/>
      <c r="K39" s="8"/>
      <c r="L39" s="8"/>
      <c r="M39" s="8"/>
      <c r="N39" s="8"/>
      <c r="O39" s="8"/>
      <c r="P39" s="8"/>
      <c r="Q39" s="8"/>
      <c r="R39" s="8"/>
      <c r="S39" s="8"/>
      <c r="T39" s="8"/>
      <c r="U39" s="8"/>
      <c r="V39" s="8"/>
      <c r="W39" s="8"/>
      <c r="X39" s="8"/>
      <c r="Y39" s="25"/>
      <c r="Z39" s="353"/>
      <c r="AA39" s="353"/>
      <c r="AB39" s="353"/>
      <c r="AC39" s="353"/>
    </row>
    <row r="40" spans="1:29" ht="25.4" customHeight="1" thickBot="1" x14ac:dyDescent="0.3">
      <c r="A40" s="355"/>
      <c r="B40" s="357"/>
      <c r="C40" s="366"/>
      <c r="D40" s="21"/>
      <c r="E40" s="22"/>
      <c r="F40" s="22"/>
      <c r="G40" s="22"/>
      <c r="H40" s="26"/>
      <c r="I40" s="362"/>
      <c r="J40" s="21"/>
      <c r="K40" s="22"/>
      <c r="L40" s="22"/>
      <c r="M40" s="22"/>
      <c r="N40" s="22"/>
      <c r="O40" s="22"/>
      <c r="P40" s="22"/>
      <c r="Q40" s="22"/>
      <c r="R40" s="22"/>
      <c r="S40" s="22"/>
      <c r="T40" s="22"/>
      <c r="U40" s="22"/>
      <c r="V40" s="22"/>
      <c r="W40" s="22"/>
      <c r="X40" s="22"/>
      <c r="Y40" s="26"/>
      <c r="Z40" s="353"/>
      <c r="AA40" s="353"/>
      <c r="AB40" s="353"/>
      <c r="AC40" s="353"/>
    </row>
    <row r="41" spans="1:29" ht="25.4" customHeight="1" thickBot="1" x14ac:dyDescent="0.3">
      <c r="A41" s="358"/>
      <c r="B41" s="359"/>
      <c r="C41" s="273" t="s">
        <v>514</v>
      </c>
      <c r="D41" s="58"/>
      <c r="E41" s="59"/>
      <c r="F41" s="59"/>
      <c r="G41" s="59"/>
      <c r="H41" s="64"/>
      <c r="I41" s="360"/>
      <c r="J41" s="17"/>
      <c r="K41" s="18"/>
      <c r="L41" s="18"/>
      <c r="M41" s="18"/>
      <c r="N41" s="18"/>
      <c r="O41" s="18"/>
      <c r="P41" s="18"/>
      <c r="Q41" s="18"/>
      <c r="R41" s="18"/>
      <c r="S41" s="18"/>
      <c r="T41" s="18"/>
      <c r="U41" s="18"/>
      <c r="V41" s="18"/>
      <c r="W41" s="18"/>
      <c r="X41" s="18"/>
      <c r="Y41" s="24"/>
      <c r="Z41" s="353"/>
      <c r="AA41" s="353"/>
      <c r="AB41" s="353"/>
      <c r="AC41" s="353"/>
    </row>
    <row r="42" spans="1:29" ht="25.4" customHeight="1" thickBot="1" x14ac:dyDescent="0.3">
      <c r="A42" s="354"/>
      <c r="B42" s="356"/>
      <c r="C42" s="274"/>
      <c r="D42" s="60"/>
      <c r="E42" s="61"/>
      <c r="F42" s="61"/>
      <c r="G42" s="61"/>
      <c r="H42" s="65"/>
      <c r="I42" s="361"/>
      <c r="J42" s="20"/>
      <c r="K42" s="8"/>
      <c r="L42" s="8"/>
      <c r="M42" s="8"/>
      <c r="N42" s="8"/>
      <c r="O42" s="8"/>
      <c r="P42" s="8"/>
      <c r="Q42" s="8"/>
      <c r="R42" s="8"/>
      <c r="S42" s="8"/>
      <c r="T42" s="8"/>
      <c r="U42" s="8"/>
      <c r="V42" s="8"/>
      <c r="W42" s="8"/>
      <c r="X42" s="8"/>
      <c r="Y42" s="25"/>
      <c r="Z42" s="353"/>
      <c r="AA42" s="353"/>
      <c r="AB42" s="353"/>
      <c r="AC42" s="353"/>
    </row>
    <row r="43" spans="1:29" ht="25.4" customHeight="1" thickBot="1" x14ac:dyDescent="0.3">
      <c r="A43" s="354"/>
      <c r="B43" s="356"/>
      <c r="C43" s="274"/>
      <c r="D43" s="62"/>
      <c r="E43" s="63"/>
      <c r="F43" s="63"/>
      <c r="G43" s="63"/>
      <c r="H43" s="66"/>
      <c r="I43" s="362"/>
      <c r="J43" s="21"/>
      <c r="K43" s="22"/>
      <c r="L43" s="22"/>
      <c r="M43" s="22"/>
      <c r="N43" s="22"/>
      <c r="O43" s="22"/>
      <c r="P43" s="22"/>
      <c r="Q43" s="22"/>
      <c r="R43" s="22"/>
      <c r="S43" s="22"/>
      <c r="T43" s="22"/>
      <c r="U43" s="22"/>
      <c r="V43" s="22"/>
      <c r="W43" s="22"/>
      <c r="X43" s="22"/>
      <c r="Y43" s="26"/>
      <c r="Z43" s="353"/>
      <c r="AA43" s="353"/>
      <c r="AB43" s="353"/>
      <c r="AC43" s="353"/>
    </row>
    <row r="44" spans="1:29" ht="25.4" customHeight="1" thickBot="1" x14ac:dyDescent="0.3">
      <c r="A44" s="354"/>
      <c r="B44" s="356"/>
      <c r="C44" s="275"/>
      <c r="D44" s="58"/>
      <c r="E44" s="59"/>
      <c r="F44" s="59"/>
      <c r="G44" s="59"/>
      <c r="H44" s="64"/>
      <c r="I44" s="360"/>
      <c r="J44" s="17"/>
      <c r="K44" s="18"/>
      <c r="L44" s="18"/>
      <c r="M44" s="18"/>
      <c r="N44" s="18"/>
      <c r="O44" s="18"/>
      <c r="P44" s="18"/>
      <c r="Q44" s="18"/>
      <c r="R44" s="18"/>
      <c r="S44" s="18"/>
      <c r="T44" s="18"/>
      <c r="U44" s="18"/>
      <c r="V44" s="18"/>
      <c r="W44" s="18"/>
      <c r="X44" s="18"/>
      <c r="Y44" s="24"/>
      <c r="Z44" s="353"/>
      <c r="AA44" s="353"/>
      <c r="AB44" s="353"/>
      <c r="AC44" s="353"/>
    </row>
    <row r="45" spans="1:29" ht="25.4" customHeight="1" thickBot="1" x14ac:dyDescent="0.3">
      <c r="A45" s="354"/>
      <c r="B45" s="356"/>
      <c r="C45" s="275"/>
      <c r="D45" s="60"/>
      <c r="E45" s="61"/>
      <c r="F45" s="61"/>
      <c r="G45" s="61"/>
      <c r="H45" s="65"/>
      <c r="I45" s="361"/>
      <c r="J45" s="20"/>
      <c r="K45" s="8"/>
      <c r="L45" s="8"/>
      <c r="M45" s="8"/>
      <c r="N45" s="8"/>
      <c r="O45" s="8"/>
      <c r="P45" s="8"/>
      <c r="Q45" s="8"/>
      <c r="R45" s="8"/>
      <c r="S45" s="8"/>
      <c r="T45" s="8"/>
      <c r="U45" s="8"/>
      <c r="V45" s="8"/>
      <c r="W45" s="8"/>
      <c r="X45" s="8"/>
      <c r="Y45" s="25"/>
      <c r="Z45" s="353"/>
      <c r="AA45" s="353"/>
      <c r="AB45" s="353"/>
      <c r="AC45" s="353"/>
    </row>
    <row r="46" spans="1:29" ht="25.4" customHeight="1" thickBot="1" x14ac:dyDescent="0.3">
      <c r="A46" s="355"/>
      <c r="B46" s="357"/>
      <c r="C46" s="276"/>
      <c r="D46" s="62"/>
      <c r="E46" s="63"/>
      <c r="F46" s="63"/>
      <c r="G46" s="63"/>
      <c r="H46" s="66"/>
      <c r="I46" s="362"/>
      <c r="J46" s="21"/>
      <c r="K46" s="22"/>
      <c r="L46" s="22"/>
      <c r="M46" s="22"/>
      <c r="N46" s="22"/>
      <c r="O46" s="22"/>
      <c r="P46" s="22"/>
      <c r="Q46" s="22"/>
      <c r="R46" s="22"/>
      <c r="S46" s="22"/>
      <c r="T46" s="22"/>
      <c r="U46" s="22"/>
      <c r="V46" s="22"/>
      <c r="W46" s="22"/>
      <c r="X46" s="22"/>
      <c r="Y46" s="26"/>
      <c r="Z46" s="353"/>
      <c r="AA46" s="353"/>
      <c r="AB46" s="353"/>
      <c r="AC46" s="353"/>
    </row>
  </sheetData>
  <mergeCells count="134">
    <mergeCell ref="A2:A3"/>
    <mergeCell ref="B2:G3"/>
    <mergeCell ref="W2:Y3"/>
    <mergeCell ref="Z2:AC3"/>
    <mergeCell ref="A5:A6"/>
    <mergeCell ref="B5:G6"/>
    <mergeCell ref="W5:Y6"/>
    <mergeCell ref="Z5:AC6"/>
    <mergeCell ref="AC44:AC46"/>
    <mergeCell ref="AC35:AC37"/>
    <mergeCell ref="I38:I40"/>
    <mergeCell ref="AC38:AC40"/>
    <mergeCell ref="I41:I43"/>
    <mergeCell ref="AC41:AC43"/>
    <mergeCell ref="I26:I28"/>
    <mergeCell ref="AC26:AC28"/>
    <mergeCell ref="I29:I31"/>
    <mergeCell ref="AC29:AC31"/>
    <mergeCell ref="I32:I34"/>
    <mergeCell ref="AC32:AC34"/>
    <mergeCell ref="AB32:AB34"/>
    <mergeCell ref="AB29:AB31"/>
    <mergeCell ref="AB35:AB37"/>
    <mergeCell ref="AA41:AA43"/>
    <mergeCell ref="AB41:AB43"/>
    <mergeCell ref="AB44:AB46"/>
    <mergeCell ref="AB38:AB40"/>
    <mergeCell ref="Z44:Z46"/>
    <mergeCell ref="AA44:AA46"/>
    <mergeCell ref="AA35:AA37"/>
    <mergeCell ref="AA38:AA40"/>
    <mergeCell ref="Z29:Z31"/>
    <mergeCell ref="U11:AC11"/>
    <mergeCell ref="AA29:AA31"/>
    <mergeCell ref="AA32:AA34"/>
    <mergeCell ref="AB12:AC12"/>
    <mergeCell ref="AC17:AC19"/>
    <mergeCell ref="W12:Z12"/>
    <mergeCell ref="AC20:AC22"/>
    <mergeCell ref="AC23:AC25"/>
    <mergeCell ref="AC13:AC14"/>
    <mergeCell ref="Z17:Z19"/>
    <mergeCell ref="AA17:AA19"/>
    <mergeCell ref="I17:I19"/>
    <mergeCell ref="Z23:Z25"/>
    <mergeCell ref="AA23:AA25"/>
    <mergeCell ref="O8:P8"/>
    <mergeCell ref="Q8:R8"/>
    <mergeCell ref="S8:T8"/>
    <mergeCell ref="O9:P9"/>
    <mergeCell ref="Q9:R9"/>
    <mergeCell ref="S9:T9"/>
    <mergeCell ref="O11:P11"/>
    <mergeCell ref="Q11:R11"/>
    <mergeCell ref="S11:T11"/>
    <mergeCell ref="Q10:R10"/>
    <mergeCell ref="S10:T10"/>
    <mergeCell ref="W10:Z10"/>
    <mergeCell ref="I11:N11"/>
    <mergeCell ref="A1:AC1"/>
    <mergeCell ref="Z13:AB14"/>
    <mergeCell ref="A17:A19"/>
    <mergeCell ref="B17:B19"/>
    <mergeCell ref="C17:C22"/>
    <mergeCell ref="A23:A25"/>
    <mergeCell ref="B23:B25"/>
    <mergeCell ref="B26:B28"/>
    <mergeCell ref="AB26:AB28"/>
    <mergeCell ref="AB17:AB19"/>
    <mergeCell ref="AB20:AB22"/>
    <mergeCell ref="AB23:AB25"/>
    <mergeCell ref="H2:T3"/>
    <mergeCell ref="U2:V3"/>
    <mergeCell ref="H5:T6"/>
    <mergeCell ref="U5:V6"/>
    <mergeCell ref="W9:Z9"/>
    <mergeCell ref="O10:P10"/>
    <mergeCell ref="AA20:AA22"/>
    <mergeCell ref="AA26:AA28"/>
    <mergeCell ref="I9:N9"/>
    <mergeCell ref="I10:N10"/>
    <mergeCell ref="A11:B11"/>
    <mergeCell ref="D11:F11"/>
    <mergeCell ref="A32:A34"/>
    <mergeCell ref="B32:B34"/>
    <mergeCell ref="Z26:Z28"/>
    <mergeCell ref="A29:A31"/>
    <mergeCell ref="B29:B31"/>
    <mergeCell ref="C29:C34"/>
    <mergeCell ref="A20:A22"/>
    <mergeCell ref="B20:B22"/>
    <mergeCell ref="Z20:Z22"/>
    <mergeCell ref="A26:A28"/>
    <mergeCell ref="Z32:Z34"/>
    <mergeCell ref="C23:C28"/>
    <mergeCell ref="I20:I22"/>
    <mergeCell ref="I23:I25"/>
    <mergeCell ref="B41:B43"/>
    <mergeCell ref="C41:C46"/>
    <mergeCell ref="Z41:Z43"/>
    <mergeCell ref="I44:I46"/>
    <mergeCell ref="A41:A43"/>
    <mergeCell ref="A44:A46"/>
    <mergeCell ref="B44:B46"/>
    <mergeCell ref="A35:A37"/>
    <mergeCell ref="B35:B37"/>
    <mergeCell ref="C35:C40"/>
    <mergeCell ref="Z35:Z37"/>
    <mergeCell ref="A38:A40"/>
    <mergeCell ref="B38:B40"/>
    <mergeCell ref="Z38:Z40"/>
    <mergeCell ref="I35:I37"/>
    <mergeCell ref="A12:B12"/>
    <mergeCell ref="D12:F12"/>
    <mergeCell ref="I12:N12"/>
    <mergeCell ref="D16:H16"/>
    <mergeCell ref="J16:Y16"/>
    <mergeCell ref="O13:P13"/>
    <mergeCell ref="Q13:R13"/>
    <mergeCell ref="S13:T13"/>
    <mergeCell ref="U13:X14"/>
    <mergeCell ref="Y13:Y14"/>
    <mergeCell ref="A13:B13"/>
    <mergeCell ref="D13:F13"/>
    <mergeCell ref="I13:N13"/>
    <mergeCell ref="A14:B14"/>
    <mergeCell ref="D14:F14"/>
    <mergeCell ref="I14:N14"/>
    <mergeCell ref="O12:P12"/>
    <mergeCell ref="Q12:R12"/>
    <mergeCell ref="S12:T12"/>
    <mergeCell ref="O14:P14"/>
    <mergeCell ref="Q14:R14"/>
    <mergeCell ref="S14:T14"/>
  </mergeCells>
  <printOptions horizontalCentered="1" verticalCentered="1"/>
  <pageMargins left="0.19685039370078741" right="0.19685039370078741" top="0.19685039370078741" bottom="0.19685039370078741" header="0" footer="0"/>
  <pageSetup paperSize="9" scale="6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I38"/>
  <sheetViews>
    <sheetView zoomScaleNormal="100" workbookViewId="0">
      <selection sqref="A1:G1"/>
    </sheetView>
  </sheetViews>
  <sheetFormatPr defaultRowHeight="12.5" x14ac:dyDescent="0.25"/>
  <cols>
    <col min="1" max="1" width="11.1796875" bestFit="1" customWidth="1"/>
    <col min="2" max="2" width="13.453125" bestFit="1" customWidth="1"/>
    <col min="3" max="4" width="40.54296875" customWidth="1"/>
    <col min="5" max="7" width="4" bestFit="1" customWidth="1"/>
  </cols>
  <sheetData>
    <row r="1" spans="1:9" ht="33" customHeight="1" x14ac:dyDescent="0.25">
      <c r="A1" s="245"/>
      <c r="B1" s="245"/>
      <c r="C1" s="245"/>
      <c r="D1" s="245"/>
      <c r="E1" s="245"/>
      <c r="F1" s="245"/>
      <c r="G1" s="245"/>
    </row>
    <row r="2" spans="1:9" ht="20.149999999999999" customHeight="1" x14ac:dyDescent="0.25">
      <c r="A2" s="245" t="s">
        <v>523</v>
      </c>
      <c r="B2" s="245"/>
      <c r="C2" s="245"/>
      <c r="D2" s="245"/>
      <c r="E2" s="245"/>
      <c r="F2" s="245"/>
      <c r="G2" s="245"/>
    </row>
    <row r="3" spans="1:9" ht="20.149999999999999" customHeight="1" x14ac:dyDescent="0.25">
      <c r="A3" s="29"/>
      <c r="B3" s="29"/>
      <c r="C3" s="29"/>
      <c r="D3" s="29"/>
      <c r="E3" s="29"/>
      <c r="F3" s="29"/>
      <c r="G3" s="29"/>
    </row>
    <row r="4" spans="1:9" ht="20.149999999999999" customHeight="1" x14ac:dyDescent="0.25">
      <c r="A4" s="2" t="s">
        <v>96</v>
      </c>
      <c r="B4" s="2" t="s">
        <v>483</v>
      </c>
      <c r="C4" s="2" t="s">
        <v>524</v>
      </c>
      <c r="D4" s="2" t="s">
        <v>525</v>
      </c>
      <c r="E4" s="407" t="s">
        <v>526</v>
      </c>
      <c r="F4" s="408"/>
      <c r="G4" s="409"/>
    </row>
    <row r="5" spans="1:9" ht="20.149999999999999" customHeight="1" x14ac:dyDescent="0.25">
      <c r="A5" s="159">
        <v>45533</v>
      </c>
      <c r="B5" s="47" t="s">
        <v>527</v>
      </c>
      <c r="C5" s="410" t="s">
        <v>528</v>
      </c>
      <c r="D5" s="326"/>
      <c r="E5" s="326"/>
      <c r="F5" s="326"/>
      <c r="G5" s="332"/>
    </row>
    <row r="6" spans="1:9" ht="20.149999999999999" customHeight="1" x14ac:dyDescent="0.25">
      <c r="A6" s="97">
        <f>'1'!A3</f>
        <v>45904</v>
      </c>
      <c r="B6" s="2"/>
      <c r="C6" s="96" t="s">
        <v>529</v>
      </c>
      <c r="D6" s="12"/>
      <c r="E6" s="2"/>
      <c r="F6" s="2" t="s">
        <v>156</v>
      </c>
      <c r="G6" s="2"/>
    </row>
    <row r="7" spans="1:9" ht="20.149999999999999" customHeight="1" x14ac:dyDescent="0.25">
      <c r="A7" s="97">
        <f>A6+7</f>
        <v>45911</v>
      </c>
      <c r="B7" s="2"/>
      <c r="C7" s="96" t="s">
        <v>530</v>
      </c>
      <c r="D7" s="96"/>
      <c r="E7" s="2"/>
      <c r="F7" s="2" t="s">
        <v>156</v>
      </c>
      <c r="G7" s="2"/>
    </row>
    <row r="8" spans="1:9" ht="20.149999999999999" customHeight="1" x14ac:dyDescent="0.25">
      <c r="A8" s="97">
        <f t="shared" ref="A8:A38" si="0">A7+7</f>
        <v>45918</v>
      </c>
      <c r="B8" s="2"/>
      <c r="C8" s="96" t="s">
        <v>531</v>
      </c>
      <c r="D8" s="96"/>
      <c r="E8" s="2"/>
      <c r="F8" s="2" t="s">
        <v>156</v>
      </c>
      <c r="G8" s="2"/>
    </row>
    <row r="9" spans="1:9" ht="20.149999999999999" customHeight="1" x14ac:dyDescent="0.25">
      <c r="A9" s="97">
        <f t="shared" si="0"/>
        <v>45925</v>
      </c>
      <c r="B9" s="2"/>
      <c r="C9" s="96" t="s">
        <v>532</v>
      </c>
      <c r="D9" s="96"/>
      <c r="E9" s="2"/>
      <c r="F9" s="2"/>
      <c r="G9" s="2"/>
    </row>
    <row r="10" spans="1:9" ht="20.149999999999999" customHeight="1" x14ac:dyDescent="0.25">
      <c r="A10" s="97">
        <f t="shared" si="0"/>
        <v>45932</v>
      </c>
      <c r="B10" s="2"/>
      <c r="C10" s="96" t="s">
        <v>533</v>
      </c>
      <c r="D10" s="12"/>
      <c r="E10" s="2"/>
      <c r="F10" s="2"/>
      <c r="G10" s="2"/>
    </row>
    <row r="11" spans="1:9" ht="20.149999999999999" customHeight="1" x14ac:dyDescent="0.25">
      <c r="A11" s="97">
        <f t="shared" si="0"/>
        <v>45939</v>
      </c>
      <c r="B11" s="2"/>
      <c r="C11" s="51" t="s">
        <v>534</v>
      </c>
      <c r="D11" s="12"/>
      <c r="E11" s="2"/>
      <c r="F11" s="2" t="s">
        <v>156</v>
      </c>
      <c r="G11" s="2"/>
    </row>
    <row r="12" spans="1:9" ht="20.149999999999999" customHeight="1" x14ac:dyDescent="0.25">
      <c r="A12" s="97">
        <f t="shared" si="0"/>
        <v>45946</v>
      </c>
      <c r="B12" s="2"/>
      <c r="C12" s="96" t="s">
        <v>535</v>
      </c>
      <c r="D12" s="96"/>
      <c r="E12" s="2"/>
      <c r="F12" s="2" t="s">
        <v>156</v>
      </c>
      <c r="G12" s="2"/>
      <c r="I12" s="42"/>
    </row>
    <row r="13" spans="1:9" ht="20.149999999999999" customHeight="1" x14ac:dyDescent="0.25">
      <c r="A13" s="97">
        <f t="shared" si="0"/>
        <v>45953</v>
      </c>
      <c r="B13" s="2"/>
      <c r="C13" s="96" t="s">
        <v>536</v>
      </c>
      <c r="D13" s="96"/>
      <c r="E13" s="2"/>
      <c r="F13" s="2" t="s">
        <v>156</v>
      </c>
      <c r="G13" s="2"/>
      <c r="I13" s="42"/>
    </row>
    <row r="14" spans="1:9" ht="20.149999999999999" customHeight="1" x14ac:dyDescent="0.25">
      <c r="A14" s="97">
        <f t="shared" si="0"/>
        <v>45960</v>
      </c>
      <c r="B14" s="2"/>
      <c r="C14" s="51" t="s">
        <v>537</v>
      </c>
      <c r="D14" s="96"/>
      <c r="E14" s="2"/>
      <c r="F14" s="2" t="s">
        <v>156</v>
      </c>
      <c r="G14" s="2"/>
    </row>
    <row r="15" spans="1:9" ht="20.149999999999999" customHeight="1" x14ac:dyDescent="0.25">
      <c r="A15" s="97">
        <f t="shared" si="0"/>
        <v>45967</v>
      </c>
      <c r="B15" s="2"/>
      <c r="C15" s="96" t="s">
        <v>538</v>
      </c>
      <c r="D15" s="96"/>
      <c r="E15" s="2"/>
      <c r="F15" s="2" t="s">
        <v>156</v>
      </c>
      <c r="G15" s="2"/>
    </row>
    <row r="16" spans="1:9" ht="20.149999999999999" customHeight="1" x14ac:dyDescent="0.25">
      <c r="A16" s="97">
        <f t="shared" si="0"/>
        <v>45974</v>
      </c>
      <c r="B16" s="2"/>
      <c r="C16" s="96" t="s">
        <v>539</v>
      </c>
      <c r="D16" s="96"/>
      <c r="E16" s="2"/>
      <c r="F16" s="2" t="s">
        <v>156</v>
      </c>
      <c r="G16" s="2"/>
    </row>
    <row r="17" spans="1:7" ht="20.149999999999999" customHeight="1" x14ac:dyDescent="0.25">
      <c r="A17" s="97">
        <f t="shared" si="0"/>
        <v>45981</v>
      </c>
      <c r="B17" s="2"/>
      <c r="C17" s="51" t="s">
        <v>540</v>
      </c>
      <c r="D17" s="96"/>
      <c r="E17" s="2"/>
      <c r="F17" s="2"/>
      <c r="G17" s="2"/>
    </row>
    <row r="18" spans="1:7" ht="20.149999999999999" customHeight="1" x14ac:dyDescent="0.25">
      <c r="A18" s="97">
        <f t="shared" si="0"/>
        <v>45988</v>
      </c>
      <c r="B18" s="2"/>
      <c r="C18" s="96" t="s">
        <v>541</v>
      </c>
      <c r="D18" s="12"/>
      <c r="E18" s="2"/>
      <c r="F18" s="2" t="s">
        <v>156</v>
      </c>
      <c r="G18" s="2"/>
    </row>
    <row r="19" spans="1:7" ht="20.149999999999999" customHeight="1" x14ac:dyDescent="0.25">
      <c r="A19" s="97">
        <f t="shared" si="0"/>
        <v>45995</v>
      </c>
      <c r="B19" s="2"/>
      <c r="C19" s="96" t="s">
        <v>542</v>
      </c>
      <c r="D19" s="12"/>
      <c r="E19" s="2"/>
      <c r="F19" s="2" t="s">
        <v>156</v>
      </c>
      <c r="G19" s="2"/>
    </row>
    <row r="20" spans="1:7" ht="20.149999999999999" customHeight="1" x14ac:dyDescent="0.25">
      <c r="A20" s="97">
        <f t="shared" si="0"/>
        <v>46002</v>
      </c>
      <c r="B20" s="2"/>
      <c r="C20" s="96" t="s">
        <v>543</v>
      </c>
      <c r="D20" s="96"/>
      <c r="E20" s="2"/>
      <c r="F20" s="2"/>
      <c r="G20" s="2"/>
    </row>
    <row r="21" spans="1:7" ht="20.149999999999999" customHeight="1" x14ac:dyDescent="0.25">
      <c r="A21" s="97">
        <f t="shared" si="0"/>
        <v>46009</v>
      </c>
      <c r="B21" s="2"/>
      <c r="C21" s="96" t="s">
        <v>544</v>
      </c>
      <c r="D21" s="96"/>
      <c r="E21" s="2"/>
      <c r="F21" s="2" t="s">
        <v>156</v>
      </c>
      <c r="G21" s="2"/>
    </row>
    <row r="22" spans="1:7" ht="20.149999999999999" customHeight="1" x14ac:dyDescent="0.25">
      <c r="A22" s="97">
        <f t="shared" si="0"/>
        <v>46016</v>
      </c>
      <c r="B22" s="2"/>
      <c r="C22" s="96" t="s">
        <v>544</v>
      </c>
      <c r="D22" s="96"/>
      <c r="E22" s="2"/>
      <c r="F22" s="2" t="s">
        <v>156</v>
      </c>
      <c r="G22" s="2"/>
    </row>
    <row r="23" spans="1:7" ht="20.149999999999999" customHeight="1" x14ac:dyDescent="0.25">
      <c r="A23" s="97">
        <f t="shared" si="0"/>
        <v>46023</v>
      </c>
      <c r="B23" s="2"/>
      <c r="C23" s="51" t="s">
        <v>544</v>
      </c>
      <c r="D23" s="96"/>
      <c r="E23" s="2"/>
      <c r="F23" s="2" t="s">
        <v>156</v>
      </c>
      <c r="G23" s="2"/>
    </row>
    <row r="24" spans="1:7" ht="20.149999999999999" customHeight="1" x14ac:dyDescent="0.25">
      <c r="A24" s="97">
        <f t="shared" si="0"/>
        <v>46030</v>
      </c>
      <c r="B24" s="2"/>
      <c r="C24" s="414" t="s">
        <v>545</v>
      </c>
      <c r="D24" s="326"/>
      <c r="E24" s="326"/>
      <c r="F24" s="326"/>
      <c r="G24" s="332"/>
    </row>
    <row r="25" spans="1:7" ht="20.149999999999999" customHeight="1" x14ac:dyDescent="0.25">
      <c r="A25" s="97">
        <f t="shared" si="0"/>
        <v>46037</v>
      </c>
      <c r="B25" s="2"/>
      <c r="C25" s="96" t="s">
        <v>546</v>
      </c>
      <c r="D25" s="96"/>
      <c r="E25" s="2"/>
      <c r="F25" s="2" t="s">
        <v>156</v>
      </c>
      <c r="G25" s="2"/>
    </row>
    <row r="26" spans="1:7" ht="20.149999999999999" customHeight="1" x14ac:dyDescent="0.25">
      <c r="A26" s="97">
        <f t="shared" si="0"/>
        <v>46044</v>
      </c>
      <c r="B26" s="2"/>
      <c r="C26" s="96" t="s">
        <v>547</v>
      </c>
      <c r="D26" s="116"/>
      <c r="E26" s="2"/>
      <c r="F26" s="2" t="s">
        <v>156</v>
      </c>
      <c r="G26" s="2"/>
    </row>
    <row r="27" spans="1:7" ht="20.149999999999999" customHeight="1" x14ac:dyDescent="0.25">
      <c r="A27" s="97">
        <f t="shared" si="0"/>
        <v>46051</v>
      </c>
      <c r="B27" s="2"/>
      <c r="C27" s="415" t="s">
        <v>548</v>
      </c>
      <c r="D27" s="416"/>
      <c r="E27" s="416"/>
      <c r="F27" s="416"/>
      <c r="G27" s="417"/>
    </row>
    <row r="28" spans="1:7" ht="20.149999999999999" customHeight="1" x14ac:dyDescent="0.25">
      <c r="A28" s="97">
        <f t="shared" si="0"/>
        <v>46058</v>
      </c>
      <c r="B28" s="2"/>
      <c r="C28" s="415" t="s">
        <v>549</v>
      </c>
      <c r="D28" s="416"/>
      <c r="E28" s="416"/>
      <c r="F28" s="416"/>
      <c r="G28" s="417"/>
    </row>
    <row r="29" spans="1:7" ht="20.149999999999999" customHeight="1" x14ac:dyDescent="0.25">
      <c r="A29" s="97">
        <f t="shared" si="0"/>
        <v>46065</v>
      </c>
      <c r="B29" s="2"/>
      <c r="C29" s="96" t="s">
        <v>550</v>
      </c>
      <c r="D29" s="12"/>
      <c r="E29" s="2"/>
      <c r="F29" s="2" t="s">
        <v>156</v>
      </c>
      <c r="G29" s="2"/>
    </row>
    <row r="30" spans="1:7" ht="20.149999999999999" customHeight="1" x14ac:dyDescent="0.25">
      <c r="A30" s="97">
        <f t="shared" si="0"/>
        <v>46072</v>
      </c>
      <c r="B30" s="2"/>
      <c r="C30" s="96" t="s">
        <v>551</v>
      </c>
      <c r="D30" s="116"/>
      <c r="E30" s="2"/>
      <c r="F30" s="2" t="s">
        <v>156</v>
      </c>
      <c r="G30" s="2"/>
    </row>
    <row r="31" spans="1:7" ht="20.149999999999999" customHeight="1" x14ac:dyDescent="0.25">
      <c r="A31" s="97">
        <f t="shared" si="0"/>
        <v>46079</v>
      </c>
      <c r="B31" s="2"/>
      <c r="C31" s="418" t="s">
        <v>180</v>
      </c>
      <c r="D31" s="419"/>
      <c r="E31" s="419"/>
      <c r="F31" s="419"/>
      <c r="G31" s="420"/>
    </row>
    <row r="32" spans="1:7" ht="20.149999999999999" customHeight="1" x14ac:dyDescent="0.25">
      <c r="A32" s="97">
        <f t="shared" si="0"/>
        <v>46086</v>
      </c>
      <c r="B32" s="47" t="s">
        <v>552</v>
      </c>
      <c r="C32" s="415" t="s">
        <v>553</v>
      </c>
      <c r="D32" s="416"/>
      <c r="E32" s="416"/>
      <c r="F32" s="416"/>
      <c r="G32" s="417"/>
    </row>
    <row r="33" spans="1:7" ht="20.149999999999999" customHeight="1" x14ac:dyDescent="0.25">
      <c r="A33" s="97">
        <f t="shared" si="0"/>
        <v>46093</v>
      </c>
      <c r="B33" s="47" t="s">
        <v>552</v>
      </c>
      <c r="C33" s="415" t="s">
        <v>554</v>
      </c>
      <c r="D33" s="416"/>
      <c r="E33" s="416"/>
      <c r="F33" s="416"/>
      <c r="G33" s="417"/>
    </row>
    <row r="34" spans="1:7" ht="20.149999999999999" customHeight="1" x14ac:dyDescent="0.25">
      <c r="A34" s="97">
        <f t="shared" si="0"/>
        <v>46100</v>
      </c>
      <c r="B34" s="47" t="s">
        <v>552</v>
      </c>
      <c r="C34" s="411" t="s">
        <v>555</v>
      </c>
      <c r="D34" s="416"/>
      <c r="E34" s="416"/>
      <c r="F34" s="416"/>
      <c r="G34" s="417"/>
    </row>
    <row r="35" spans="1:7" ht="20.149999999999999" customHeight="1" x14ac:dyDescent="0.25">
      <c r="A35" s="97">
        <f t="shared" si="0"/>
        <v>46107</v>
      </c>
      <c r="B35" s="47" t="s">
        <v>552</v>
      </c>
      <c r="C35" s="415" t="s">
        <v>556</v>
      </c>
      <c r="D35" s="416"/>
      <c r="E35" s="416"/>
      <c r="F35" s="416"/>
      <c r="G35" s="417"/>
    </row>
    <row r="36" spans="1:7" ht="20.149999999999999" customHeight="1" x14ac:dyDescent="0.25">
      <c r="A36" s="97">
        <f t="shared" si="0"/>
        <v>46114</v>
      </c>
      <c r="B36" s="47" t="s">
        <v>552</v>
      </c>
      <c r="C36" s="169" t="s">
        <v>557</v>
      </c>
      <c r="D36" s="170"/>
      <c r="E36" s="170"/>
      <c r="F36" s="170"/>
      <c r="G36" s="171"/>
    </row>
    <row r="37" spans="1:7" ht="20.149999999999999" customHeight="1" x14ac:dyDescent="0.25">
      <c r="A37" s="97">
        <f t="shared" si="0"/>
        <v>46121</v>
      </c>
      <c r="B37" s="47" t="s">
        <v>552</v>
      </c>
      <c r="C37" s="411" t="s">
        <v>558</v>
      </c>
      <c r="D37" s="412"/>
      <c r="E37" s="412"/>
      <c r="F37" s="412"/>
      <c r="G37" s="413"/>
    </row>
    <row r="38" spans="1:7" ht="20.149999999999999" customHeight="1" x14ac:dyDescent="0.25">
      <c r="A38" s="97">
        <f t="shared" si="0"/>
        <v>46128</v>
      </c>
      <c r="B38" s="47" t="s">
        <v>552</v>
      </c>
      <c r="C38" s="415" t="s">
        <v>559</v>
      </c>
      <c r="D38" s="416"/>
      <c r="E38" s="416"/>
      <c r="F38" s="416"/>
      <c r="G38" s="417"/>
    </row>
  </sheetData>
  <sortState xmlns:xlrd2="http://schemas.microsoft.com/office/spreadsheetml/2017/richdata2" ref="A5:G30">
    <sortCondition ref="B6:B30"/>
  </sortState>
  <mergeCells count="14">
    <mergeCell ref="C38:G38"/>
    <mergeCell ref="C32:G32"/>
    <mergeCell ref="C35:G35"/>
    <mergeCell ref="C33:G33"/>
    <mergeCell ref="C34:G34"/>
    <mergeCell ref="E4:G4"/>
    <mergeCell ref="C5:G5"/>
    <mergeCell ref="A1:G1"/>
    <mergeCell ref="A2:G2"/>
    <mergeCell ref="C37:G37"/>
    <mergeCell ref="C24:G24"/>
    <mergeCell ref="C27:G27"/>
    <mergeCell ref="C28:G28"/>
    <mergeCell ref="C31:G31"/>
  </mergeCells>
  <phoneticPr fontId="0" type="noConversion"/>
  <printOptions horizontalCentered="1"/>
  <pageMargins left="0.39370078740157483" right="0.39370078740157483" top="0.39370078740157483" bottom="0.39370078740157483" header="0.31496062992125984" footer="0.31496062992125984"/>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N38"/>
  <sheetViews>
    <sheetView zoomScaleNormal="100" workbookViewId="0">
      <selection sqref="A1:J1"/>
    </sheetView>
  </sheetViews>
  <sheetFormatPr defaultRowHeight="12.5" x14ac:dyDescent="0.25"/>
  <cols>
    <col min="1" max="10" width="12.54296875" customWidth="1"/>
  </cols>
  <sheetData>
    <row r="1" spans="1:14" ht="33" customHeight="1" x14ac:dyDescent="0.25">
      <c r="A1" s="322"/>
      <c r="B1" s="322"/>
      <c r="C1" s="322"/>
      <c r="D1" s="322"/>
      <c r="E1" s="322"/>
      <c r="F1" s="322"/>
      <c r="G1" s="322"/>
      <c r="H1" s="322"/>
      <c r="I1" s="322"/>
      <c r="J1" s="322"/>
    </row>
    <row r="2" spans="1:14" ht="20.149999999999999" customHeight="1" x14ac:dyDescent="0.25">
      <c r="A2" s="247" t="s">
        <v>18</v>
      </c>
      <c r="B2" s="247"/>
      <c r="C2" s="247"/>
      <c r="D2" s="247"/>
      <c r="E2" s="247"/>
      <c r="F2" s="247"/>
      <c r="G2" s="247"/>
      <c r="H2" s="247"/>
      <c r="I2" s="247"/>
      <c r="J2" s="247"/>
    </row>
    <row r="3" spans="1:14" ht="20.149999999999999" customHeight="1" x14ac:dyDescent="0.25">
      <c r="A3" s="103"/>
      <c r="B3" s="103"/>
      <c r="C3" s="103"/>
      <c r="D3" s="103"/>
      <c r="E3" s="103"/>
      <c r="F3" s="103"/>
      <c r="G3" s="103"/>
      <c r="H3" s="103"/>
      <c r="I3" s="103"/>
      <c r="J3" s="103"/>
    </row>
    <row r="4" spans="1:14" ht="20.149999999999999" customHeight="1" x14ac:dyDescent="0.25">
      <c r="A4" s="247" t="s">
        <v>108</v>
      </c>
      <c r="B4" s="247"/>
      <c r="C4" s="247"/>
      <c r="D4" s="247"/>
      <c r="E4" s="247"/>
      <c r="F4" s="247" t="s">
        <v>560</v>
      </c>
      <c r="G4" s="247"/>
      <c r="H4" s="247"/>
      <c r="I4" s="247"/>
      <c r="J4" s="247"/>
      <c r="K4" s="45"/>
      <c r="L4" s="45"/>
      <c r="M4" s="45"/>
      <c r="N4" s="45"/>
    </row>
    <row r="5" spans="1:14" ht="20.149999999999999" customHeight="1" x14ac:dyDescent="0.25">
      <c r="A5" s="103">
        <v>1</v>
      </c>
      <c r="B5" s="422" t="str">
        <f>Data!B2</f>
        <v>Burnham RBL</v>
      </c>
      <c r="C5" s="422"/>
      <c r="D5" s="422"/>
      <c r="E5" s="422"/>
      <c r="F5" s="103">
        <v>1</v>
      </c>
      <c r="G5" s="422" t="str">
        <f>Data!B11</f>
        <v>Burnham Nomads</v>
      </c>
      <c r="H5" s="422"/>
      <c r="I5" s="422"/>
      <c r="J5" s="422"/>
      <c r="L5" s="45"/>
      <c r="M5" s="45"/>
      <c r="N5" s="45"/>
    </row>
    <row r="6" spans="1:14" ht="20.149999999999999" customHeight="1" x14ac:dyDescent="0.25">
      <c r="A6" s="103">
        <v>2</v>
      </c>
      <c r="B6" s="422" t="str">
        <f>Data!B3</f>
        <v>Chalvey Dukes</v>
      </c>
      <c r="C6" s="422"/>
      <c r="D6" s="422"/>
      <c r="E6" s="422"/>
      <c r="F6" s="103">
        <v>2</v>
      </c>
      <c r="G6" s="422" t="str">
        <f>Data!B12</f>
        <v>Shamrocks B</v>
      </c>
      <c r="H6" s="422"/>
      <c r="I6" s="422"/>
      <c r="J6" s="422"/>
      <c r="L6" s="45"/>
      <c r="M6" s="45"/>
      <c r="N6" s="45"/>
    </row>
    <row r="7" spans="1:14" ht="20.149999999999999" customHeight="1" x14ac:dyDescent="0.25">
      <c r="A7" s="103">
        <v>3</v>
      </c>
      <c r="B7" s="422" t="str">
        <f>Data!B4</f>
        <v>NWCA Nomads</v>
      </c>
      <c r="C7" s="422"/>
      <c r="D7" s="422"/>
      <c r="E7" s="422"/>
      <c r="F7" s="103">
        <v>3</v>
      </c>
      <c r="G7" s="422" t="str">
        <f>Data!B13</f>
        <v>Iver RBL</v>
      </c>
      <c r="H7" s="422"/>
      <c r="I7" s="422"/>
      <c r="J7" s="422"/>
      <c r="L7" s="45"/>
      <c r="M7" s="45"/>
      <c r="N7" s="45"/>
    </row>
    <row r="8" spans="1:14" ht="20.149999999999999" customHeight="1" x14ac:dyDescent="0.25">
      <c r="A8" s="103">
        <v>4</v>
      </c>
      <c r="B8" s="422" t="str">
        <f>Data!B5</f>
        <v>Stoke Poges Darts</v>
      </c>
      <c r="C8" s="422"/>
      <c r="D8" s="422"/>
      <c r="E8" s="422"/>
      <c r="F8" s="103">
        <v>4</v>
      </c>
      <c r="G8" s="422" t="str">
        <f>Data!B14</f>
        <v>No Game</v>
      </c>
      <c r="H8" s="422"/>
      <c r="I8" s="422"/>
      <c r="J8" s="422"/>
      <c r="L8" s="45"/>
      <c r="M8" s="45"/>
      <c r="N8" s="45"/>
    </row>
    <row r="9" spans="1:14" ht="20.149999999999999" customHeight="1" x14ac:dyDescent="0.25">
      <c r="A9" s="103">
        <v>5</v>
      </c>
      <c r="B9" s="422" t="str">
        <f>Data!B6</f>
        <v>Shamrocks A</v>
      </c>
      <c r="C9" s="422"/>
      <c r="D9" s="422"/>
      <c r="E9" s="422"/>
      <c r="F9" s="103">
        <v>5</v>
      </c>
      <c r="G9" s="422" t="str">
        <f>Data!B15</f>
        <v>The Acre</v>
      </c>
      <c r="H9" s="422"/>
      <c r="I9" s="422"/>
      <c r="J9" s="422"/>
      <c r="L9" s="45"/>
      <c r="M9" s="45"/>
      <c r="N9" s="45"/>
    </row>
    <row r="10" spans="1:14" ht="20.149999999999999" customHeight="1" x14ac:dyDescent="0.25">
      <c r="A10" s="103">
        <v>6</v>
      </c>
      <c r="B10" s="422" t="str">
        <f>Data!B7</f>
        <v>Old Windsor WMC</v>
      </c>
      <c r="C10" s="422"/>
      <c r="D10" s="422"/>
      <c r="E10" s="422"/>
      <c r="F10" s="103">
        <v>6</v>
      </c>
      <c r="G10" s="422" t="str">
        <f>Data!B16</f>
        <v>NWCA Darts</v>
      </c>
      <c r="H10" s="422"/>
      <c r="I10" s="422"/>
      <c r="J10" s="422"/>
      <c r="L10" s="45"/>
      <c r="M10" s="45"/>
      <c r="N10" s="45"/>
    </row>
    <row r="11" spans="1:14" ht="20.149999999999999" customHeight="1" x14ac:dyDescent="0.25">
      <c r="A11" s="103">
        <v>7</v>
      </c>
      <c r="B11" s="422" t="str">
        <f>Data!B8</f>
        <v>Stoke Poges VC</v>
      </c>
      <c r="C11" s="422"/>
      <c r="D11" s="422"/>
      <c r="E11" s="422"/>
      <c r="F11" s="103">
        <v>7</v>
      </c>
      <c r="G11" s="422" t="str">
        <f>Data!B17</f>
        <v>The Victoria</v>
      </c>
      <c r="H11" s="422"/>
      <c r="I11" s="422"/>
      <c r="J11" s="422"/>
      <c r="L11" s="45"/>
      <c r="M11" s="45"/>
      <c r="N11" s="45"/>
    </row>
    <row r="12" spans="1:14" ht="20.149999999999999" customHeight="1" x14ac:dyDescent="0.25">
      <c r="A12" s="103">
        <v>8</v>
      </c>
      <c r="B12" s="422" t="str">
        <f>Data!B9</f>
        <v>The Royal Arrows</v>
      </c>
      <c r="C12" s="422"/>
      <c r="D12" s="422"/>
      <c r="E12" s="422"/>
      <c r="F12" s="103">
        <v>8</v>
      </c>
      <c r="G12" s="422" t="str">
        <f>Data!B18</f>
        <v>The Holly Tree</v>
      </c>
      <c r="H12" s="422"/>
      <c r="I12" s="422"/>
      <c r="J12" s="422"/>
      <c r="L12" s="45"/>
    </row>
    <row r="13" spans="1:14" ht="20.149999999999999" customHeight="1" x14ac:dyDescent="0.25">
      <c r="A13" s="111"/>
      <c r="B13" s="111"/>
      <c r="C13" s="111"/>
      <c r="D13" s="111"/>
      <c r="E13" s="111"/>
      <c r="F13" s="111"/>
      <c r="G13" s="111"/>
      <c r="H13" s="111"/>
      <c r="I13" s="111"/>
      <c r="J13" s="111"/>
    </row>
    <row r="14" spans="1:14" ht="20.149999999999999" customHeight="1" x14ac:dyDescent="0.25">
      <c r="A14" s="103"/>
      <c r="B14" s="111"/>
      <c r="C14" s="111"/>
      <c r="D14" s="111"/>
      <c r="E14" s="111"/>
      <c r="F14" s="111"/>
      <c r="G14" s="111"/>
      <c r="H14" s="111"/>
      <c r="I14" s="111"/>
      <c r="J14" s="111"/>
      <c r="M14" s="45"/>
    </row>
    <row r="15" spans="1:14" ht="20.149999999999999" customHeight="1" x14ac:dyDescent="0.25">
      <c r="A15" s="111"/>
      <c r="B15" s="111"/>
      <c r="C15" s="110">
        <f>'1'!A3</f>
        <v>45904</v>
      </c>
      <c r="D15" s="103" t="s">
        <v>561</v>
      </c>
      <c r="E15" s="103" t="s">
        <v>562</v>
      </c>
      <c r="F15" s="103" t="s">
        <v>563</v>
      </c>
      <c r="G15" s="103" t="s">
        <v>564</v>
      </c>
      <c r="H15" s="103" t="s">
        <v>565</v>
      </c>
      <c r="I15" s="111"/>
      <c r="J15" s="111"/>
    </row>
    <row r="16" spans="1:14" ht="20.149999999999999" customHeight="1" x14ac:dyDescent="0.25">
      <c r="A16" s="111"/>
      <c r="B16" s="111"/>
      <c r="C16" s="110">
        <f>C15+7</f>
        <v>45911</v>
      </c>
      <c r="D16" s="103" t="s">
        <v>566</v>
      </c>
      <c r="E16" s="103" t="s">
        <v>567</v>
      </c>
      <c r="F16" s="103" t="s">
        <v>568</v>
      </c>
      <c r="G16" s="103" t="s">
        <v>569</v>
      </c>
      <c r="H16" s="103" t="s">
        <v>570</v>
      </c>
      <c r="I16" s="103"/>
      <c r="J16" s="111"/>
    </row>
    <row r="17" spans="1:10" ht="20.149999999999999" customHeight="1" x14ac:dyDescent="0.25">
      <c r="A17" s="111"/>
      <c r="B17" s="111"/>
      <c r="C17" s="110">
        <f>C16+14</f>
        <v>45925</v>
      </c>
      <c r="D17" s="103" t="s">
        <v>571</v>
      </c>
      <c r="E17" s="103" t="s">
        <v>572</v>
      </c>
      <c r="F17" s="103" t="s">
        <v>573</v>
      </c>
      <c r="G17" s="103" t="s">
        <v>574</v>
      </c>
      <c r="H17" s="103" t="s">
        <v>575</v>
      </c>
      <c r="I17" s="111"/>
      <c r="J17" s="111"/>
    </row>
    <row r="18" spans="1:10" ht="20.149999999999999" customHeight="1" x14ac:dyDescent="0.25">
      <c r="A18" s="111"/>
      <c r="B18" s="111"/>
      <c r="C18" s="110">
        <f t="shared" ref="C18:C24" si="0">C17+7</f>
        <v>45932</v>
      </c>
      <c r="D18" s="103" t="s">
        <v>576</v>
      </c>
      <c r="E18" s="103" t="s">
        <v>577</v>
      </c>
      <c r="F18" s="103" t="s">
        <v>578</v>
      </c>
      <c r="G18" s="103" t="s">
        <v>579</v>
      </c>
      <c r="H18" s="103" t="s">
        <v>580</v>
      </c>
      <c r="I18" s="103"/>
      <c r="J18" s="111"/>
    </row>
    <row r="19" spans="1:10" ht="20.149999999999999" customHeight="1" x14ac:dyDescent="0.25">
      <c r="A19" s="111"/>
      <c r="B19" s="111"/>
      <c r="C19" s="110">
        <f>C18+14</f>
        <v>45946</v>
      </c>
      <c r="D19" s="103" t="s">
        <v>581</v>
      </c>
      <c r="E19" s="103" t="s">
        <v>582</v>
      </c>
      <c r="F19" s="103" t="s">
        <v>583</v>
      </c>
      <c r="G19" s="103" t="s">
        <v>584</v>
      </c>
      <c r="H19" s="103" t="s">
        <v>585</v>
      </c>
      <c r="I19" s="111"/>
      <c r="J19" s="111"/>
    </row>
    <row r="20" spans="1:10" ht="20.149999999999999" customHeight="1" x14ac:dyDescent="0.25">
      <c r="A20" s="111"/>
      <c r="B20" s="111"/>
      <c r="C20" s="110">
        <f t="shared" si="0"/>
        <v>45953</v>
      </c>
      <c r="D20" s="103" t="s">
        <v>586</v>
      </c>
      <c r="E20" s="103" t="s">
        <v>587</v>
      </c>
      <c r="F20" s="103" t="s">
        <v>588</v>
      </c>
      <c r="G20" s="103" t="s">
        <v>589</v>
      </c>
      <c r="H20" s="103" t="s">
        <v>590</v>
      </c>
      <c r="I20" s="111"/>
      <c r="J20" s="111"/>
    </row>
    <row r="21" spans="1:10" ht="20.149999999999999" customHeight="1" x14ac:dyDescent="0.25">
      <c r="A21" s="111"/>
      <c r="B21" s="111"/>
      <c r="C21" s="110">
        <f>C20+14</f>
        <v>45967</v>
      </c>
      <c r="D21" s="103" t="s">
        <v>591</v>
      </c>
      <c r="E21" s="103" t="s">
        <v>592</v>
      </c>
      <c r="F21" s="103" t="s">
        <v>593</v>
      </c>
      <c r="G21" s="103" t="s">
        <v>594</v>
      </c>
      <c r="H21" s="103" t="s">
        <v>595</v>
      </c>
      <c r="I21" s="111"/>
      <c r="J21" s="111"/>
    </row>
    <row r="22" spans="1:10" ht="20.149999999999999" customHeight="1" x14ac:dyDescent="0.25">
      <c r="A22" s="111"/>
      <c r="B22" s="111"/>
      <c r="C22" s="110">
        <f>C21+7</f>
        <v>45974</v>
      </c>
      <c r="D22" s="103" t="s">
        <v>596</v>
      </c>
      <c r="E22" s="103" t="s">
        <v>597</v>
      </c>
      <c r="F22" s="103" t="s">
        <v>598</v>
      </c>
      <c r="G22" s="103" t="s">
        <v>599</v>
      </c>
      <c r="H22" s="103" t="s">
        <v>600</v>
      </c>
      <c r="I22" s="111"/>
      <c r="J22" s="111"/>
    </row>
    <row r="23" spans="1:10" ht="20.149999999999999" customHeight="1" x14ac:dyDescent="0.25">
      <c r="A23" s="111"/>
      <c r="B23" s="111"/>
      <c r="C23" s="110">
        <f>C22+14</f>
        <v>45988</v>
      </c>
      <c r="D23" s="103" t="s">
        <v>601</v>
      </c>
      <c r="E23" s="103" t="s">
        <v>602</v>
      </c>
      <c r="F23" s="103" t="s">
        <v>603</v>
      </c>
      <c r="G23" s="103" t="s">
        <v>604</v>
      </c>
      <c r="H23" s="103" t="s">
        <v>605</v>
      </c>
      <c r="I23" s="111"/>
      <c r="J23" s="111"/>
    </row>
    <row r="24" spans="1:10" ht="20.149999999999999" customHeight="1" x14ac:dyDescent="0.25">
      <c r="A24" s="111"/>
      <c r="B24" s="111"/>
      <c r="C24" s="110">
        <f t="shared" si="0"/>
        <v>45995</v>
      </c>
      <c r="D24" s="103" t="s">
        <v>606</v>
      </c>
      <c r="E24" s="103" t="s">
        <v>607</v>
      </c>
      <c r="F24" s="103" t="s">
        <v>608</v>
      </c>
      <c r="G24" s="103" t="s">
        <v>609</v>
      </c>
      <c r="H24" s="103" t="s">
        <v>610</v>
      </c>
      <c r="I24" s="103"/>
      <c r="J24" s="111"/>
    </row>
    <row r="25" spans="1:10" ht="20.149999999999999" customHeight="1" x14ac:dyDescent="0.25">
      <c r="A25" s="111"/>
      <c r="B25" s="111"/>
      <c r="C25" s="110">
        <f>C24+42</f>
        <v>46037</v>
      </c>
      <c r="D25" s="103" t="s">
        <v>611</v>
      </c>
      <c r="E25" s="103" t="s">
        <v>612</v>
      </c>
      <c r="F25" s="103" t="s">
        <v>613</v>
      </c>
      <c r="G25" s="103" t="s">
        <v>614</v>
      </c>
      <c r="H25" s="103" t="s">
        <v>615</v>
      </c>
      <c r="I25" s="111"/>
      <c r="J25" s="111"/>
    </row>
    <row r="26" spans="1:10" ht="20.149999999999999" customHeight="1" x14ac:dyDescent="0.25">
      <c r="A26" s="111"/>
      <c r="B26" s="111"/>
      <c r="C26" s="110">
        <f>C25+7</f>
        <v>46044</v>
      </c>
      <c r="D26" s="103" t="s">
        <v>616</v>
      </c>
      <c r="E26" s="103" t="s">
        <v>617</v>
      </c>
      <c r="F26" s="103" t="s">
        <v>618</v>
      </c>
      <c r="G26" s="103" t="s">
        <v>619</v>
      </c>
      <c r="H26" s="103" t="s">
        <v>620</v>
      </c>
      <c r="I26" s="111"/>
      <c r="J26" s="111"/>
    </row>
    <row r="27" spans="1:10" ht="20.149999999999999" customHeight="1" x14ac:dyDescent="0.25">
      <c r="A27" s="111"/>
      <c r="B27" s="111"/>
      <c r="C27" s="110">
        <f>C26+21</f>
        <v>46065</v>
      </c>
      <c r="D27" s="103" t="s">
        <v>621</v>
      </c>
      <c r="E27" s="103" t="s">
        <v>622</v>
      </c>
      <c r="F27" s="103" t="s">
        <v>623</v>
      </c>
      <c r="G27" s="103" t="s">
        <v>624</v>
      </c>
      <c r="H27" s="103" t="s">
        <v>625</v>
      </c>
      <c r="I27" s="111"/>
      <c r="J27" s="111"/>
    </row>
    <row r="28" spans="1:10" ht="20.149999999999999" customHeight="1" x14ac:dyDescent="0.25">
      <c r="A28" s="111"/>
      <c r="B28" s="111"/>
      <c r="C28" s="110">
        <f>C27+7</f>
        <v>46072</v>
      </c>
      <c r="D28" s="103" t="s">
        <v>626</v>
      </c>
      <c r="E28" s="103" t="s">
        <v>627</v>
      </c>
      <c r="F28" s="103" t="s">
        <v>628</v>
      </c>
      <c r="G28" s="103" t="s">
        <v>629</v>
      </c>
      <c r="H28" s="103" t="s">
        <v>630</v>
      </c>
      <c r="I28" s="111"/>
      <c r="J28" s="111"/>
    </row>
    <row r="29" spans="1:10" ht="20.149999999999999" customHeight="1" x14ac:dyDescent="0.25">
      <c r="A29" s="103"/>
      <c r="B29" s="111"/>
      <c r="C29" s="111"/>
      <c r="D29" s="111"/>
      <c r="E29" s="111"/>
      <c r="F29" s="111"/>
      <c r="G29" s="111"/>
      <c r="H29" s="111"/>
      <c r="I29" s="111"/>
      <c r="J29" s="111"/>
    </row>
    <row r="30" spans="1:10" ht="20.149999999999999" customHeight="1" x14ac:dyDescent="0.25">
      <c r="A30" s="247" t="s">
        <v>631</v>
      </c>
      <c r="B30" s="247"/>
      <c r="C30" s="247"/>
      <c r="D30" s="247"/>
      <c r="E30" s="247"/>
      <c r="F30" s="247"/>
      <c r="G30" s="247"/>
      <c r="H30" s="247"/>
      <c r="I30" s="247"/>
      <c r="J30" s="247"/>
    </row>
    <row r="31" spans="1:10" ht="20.149999999999999" customHeight="1" x14ac:dyDescent="0.25">
      <c r="A31" s="103"/>
      <c r="B31" s="103"/>
      <c r="C31" s="103"/>
      <c r="D31" s="103"/>
      <c r="E31" s="103"/>
      <c r="F31" s="103"/>
      <c r="G31" s="103"/>
      <c r="H31" s="103"/>
      <c r="I31" s="103"/>
      <c r="J31" s="103"/>
    </row>
    <row r="32" spans="1:10" ht="20.149999999999999" customHeight="1" x14ac:dyDescent="0.25">
      <c r="A32" s="247" t="s">
        <v>632</v>
      </c>
      <c r="B32" s="247"/>
      <c r="C32" s="247"/>
      <c r="D32" s="247"/>
      <c r="E32" s="247"/>
      <c r="F32" s="247"/>
      <c r="G32" s="247"/>
      <c r="H32" s="247"/>
      <c r="I32" s="247"/>
      <c r="J32" s="247"/>
    </row>
    <row r="33" spans="1:10" ht="20.149999999999999" customHeight="1" x14ac:dyDescent="0.25">
      <c r="A33" s="103"/>
      <c r="B33" s="103"/>
      <c r="C33" s="103"/>
      <c r="D33" s="103"/>
      <c r="E33" s="103"/>
      <c r="F33" s="103"/>
      <c r="G33" s="103"/>
      <c r="H33" s="103"/>
      <c r="I33" s="103"/>
      <c r="J33" s="103"/>
    </row>
    <row r="34" spans="1:10" s="6" customFormat="1" ht="36" customHeight="1" x14ac:dyDescent="0.25">
      <c r="A34" s="421" t="s">
        <v>633</v>
      </c>
      <c r="B34" s="421"/>
      <c r="C34" s="421"/>
      <c r="D34" s="421"/>
      <c r="E34" s="421"/>
      <c r="F34" s="421"/>
      <c r="G34" s="421"/>
      <c r="H34" s="421"/>
      <c r="I34" s="421"/>
      <c r="J34" s="421"/>
    </row>
    <row r="35" spans="1:10" s="6" customFormat="1" ht="20.149999999999999" customHeight="1" x14ac:dyDescent="0.25">
      <c r="A35" s="113"/>
      <c r="B35" s="113"/>
      <c r="C35" s="113"/>
      <c r="D35" s="113"/>
      <c r="E35" s="113"/>
      <c r="F35" s="113"/>
      <c r="G35" s="113"/>
      <c r="H35" s="113"/>
      <c r="I35" s="113"/>
      <c r="J35" s="113"/>
    </row>
    <row r="36" spans="1:10" ht="54" customHeight="1" x14ac:dyDescent="0.25">
      <c r="A36" s="421" t="s">
        <v>634</v>
      </c>
      <c r="B36" s="421"/>
      <c r="C36" s="421"/>
      <c r="D36" s="421"/>
      <c r="E36" s="421"/>
      <c r="F36" s="421"/>
      <c r="G36" s="421"/>
      <c r="H36" s="421"/>
      <c r="I36" s="421"/>
      <c r="J36" s="421"/>
    </row>
    <row r="37" spans="1:10" ht="20.149999999999999" customHeight="1" x14ac:dyDescent="0.25">
      <c r="A37" s="112"/>
      <c r="B37" s="112"/>
      <c r="C37" s="112"/>
      <c r="D37" s="112"/>
      <c r="E37" s="112"/>
      <c r="F37" s="112"/>
      <c r="G37" s="112"/>
      <c r="H37" s="112"/>
      <c r="I37" s="112"/>
      <c r="J37" s="112"/>
    </row>
    <row r="38" spans="1:10" ht="20.149999999999999" customHeight="1" x14ac:dyDescent="0.25">
      <c r="A38" s="247" t="s">
        <v>635</v>
      </c>
      <c r="B38" s="247"/>
      <c r="C38" s="247"/>
      <c r="D38" s="247"/>
      <c r="E38" s="247"/>
      <c r="F38" s="247"/>
      <c r="G38" s="247"/>
      <c r="H38" s="247"/>
      <c r="I38" s="247"/>
      <c r="J38" s="247"/>
    </row>
  </sheetData>
  <mergeCells count="25">
    <mergeCell ref="G10:J10"/>
    <mergeCell ref="G11:J11"/>
    <mergeCell ref="G6:J6"/>
    <mergeCell ref="G7:J7"/>
    <mergeCell ref="B7:E7"/>
    <mergeCell ref="B8:E8"/>
    <mergeCell ref="B9:E9"/>
    <mergeCell ref="G8:J8"/>
    <mergeCell ref="G9:J9"/>
    <mergeCell ref="A38:J38"/>
    <mergeCell ref="A30:J30"/>
    <mergeCell ref="A34:J34"/>
    <mergeCell ref="A36:J36"/>
    <mergeCell ref="A1:J1"/>
    <mergeCell ref="A2:J2"/>
    <mergeCell ref="B10:E10"/>
    <mergeCell ref="B11:E11"/>
    <mergeCell ref="A32:J32"/>
    <mergeCell ref="B12:E12"/>
    <mergeCell ref="G5:J5"/>
    <mergeCell ref="G12:J12"/>
    <mergeCell ref="F4:J4"/>
    <mergeCell ref="B5:E5"/>
    <mergeCell ref="B6:E6"/>
    <mergeCell ref="A4:E4"/>
  </mergeCells>
  <phoneticPr fontId="11" type="noConversion"/>
  <printOptions horizontalCentered="1"/>
  <pageMargins left="0.70866141732283461" right="0.70866141732283461" top="0.74803149606299213" bottom="0.74803149606299213" header="0.31496062992125984" footer="0.31496062992125984"/>
  <pageSetup paperSize="9" scale="71"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D5C1-9693-44F3-9354-E06B681DE78A}">
  <sheetPr codeName="Sheet20"/>
  <dimension ref="A1:M64"/>
  <sheetViews>
    <sheetView zoomScaleNormal="100" workbookViewId="0">
      <selection sqref="A1:M1"/>
    </sheetView>
  </sheetViews>
  <sheetFormatPr defaultRowHeight="12.5" x14ac:dyDescent="0.25"/>
  <cols>
    <col min="1" max="1" width="5.54296875" customWidth="1"/>
    <col min="2" max="2" width="30.54296875" customWidth="1"/>
    <col min="3" max="5" width="5.54296875" customWidth="1"/>
    <col min="6" max="6" width="30.54296875" customWidth="1"/>
    <col min="7" max="7" width="3.54296875" customWidth="1"/>
    <col min="8" max="8" width="5.54296875" customWidth="1"/>
    <col min="9" max="9" width="30.54296875" customWidth="1"/>
    <col min="10" max="12" width="5.54296875" customWidth="1"/>
    <col min="13" max="13" width="30.54296875" customWidth="1"/>
  </cols>
  <sheetData>
    <row r="1" spans="1:13" ht="30" customHeight="1" x14ac:dyDescent="0.25">
      <c r="A1" s="229"/>
      <c r="B1" s="229"/>
      <c r="C1" s="229"/>
      <c r="D1" s="229"/>
      <c r="E1" s="229"/>
      <c r="F1" s="229"/>
      <c r="G1" s="229"/>
      <c r="H1" s="229"/>
      <c r="I1" s="229"/>
      <c r="J1" s="229"/>
      <c r="K1" s="229"/>
      <c r="L1" s="229"/>
      <c r="M1" s="229"/>
    </row>
    <row r="3" spans="1:13" ht="15.5" x14ac:dyDescent="0.35">
      <c r="A3" s="424" t="s">
        <v>133</v>
      </c>
      <c r="B3" s="424"/>
      <c r="C3" s="424"/>
      <c r="D3" s="424"/>
      <c r="E3" s="424"/>
      <c r="F3" s="424"/>
      <c r="G3" s="120"/>
      <c r="H3" s="424" t="s">
        <v>636</v>
      </c>
      <c r="I3" s="424"/>
      <c r="J3" s="424"/>
      <c r="K3" s="424"/>
      <c r="L3" s="424"/>
      <c r="M3" s="424"/>
    </row>
    <row r="4" spans="1:13" ht="13" x14ac:dyDescent="0.3">
      <c r="A4" s="423">
        <f>'1'!A147</f>
        <v>46002</v>
      </c>
      <c r="B4" s="423"/>
      <c r="C4" s="423"/>
      <c r="D4" s="423"/>
      <c r="E4" s="423"/>
      <c r="F4" s="423"/>
      <c r="G4" s="13"/>
      <c r="H4" s="423">
        <f>'1'!A147</f>
        <v>46002</v>
      </c>
      <c r="I4" s="423"/>
      <c r="J4" s="423"/>
      <c r="K4" s="423"/>
      <c r="L4" s="423"/>
      <c r="M4" s="423"/>
    </row>
    <row r="5" spans="1:13" ht="13" x14ac:dyDescent="0.3">
      <c r="A5" s="13"/>
      <c r="B5" s="122" t="s">
        <v>485</v>
      </c>
      <c r="C5" s="122"/>
      <c r="D5" s="122"/>
      <c r="E5" s="13"/>
      <c r="F5" s="13" t="s">
        <v>103</v>
      </c>
      <c r="G5" s="13"/>
      <c r="H5" s="13"/>
      <c r="I5" s="122" t="s">
        <v>485</v>
      </c>
      <c r="J5" s="122"/>
      <c r="K5" s="122"/>
      <c r="L5" s="13"/>
      <c r="M5" s="13" t="s">
        <v>103</v>
      </c>
    </row>
    <row r="6" spans="1:13" x14ac:dyDescent="0.25">
      <c r="A6" s="11" t="s">
        <v>115</v>
      </c>
      <c r="B6" s="121" t="str">
        <f>'1'!B148</f>
        <v>Old Windsor WMC</v>
      </c>
      <c r="C6" s="48">
        <f>'1'!C148</f>
        <v>0</v>
      </c>
      <c r="D6" s="198" t="s">
        <v>156</v>
      </c>
      <c r="E6" s="48">
        <f>'1'!E148</f>
        <v>0</v>
      </c>
      <c r="F6" s="57" t="str">
        <f>'1'!F148</f>
        <v>The Royal Arrows</v>
      </c>
      <c r="G6" s="11"/>
      <c r="H6" s="11" t="s">
        <v>115</v>
      </c>
      <c r="I6" s="121" t="str">
        <f>'1'!B153</f>
        <v>No Game</v>
      </c>
      <c r="J6" s="48">
        <f>'1'!C153</f>
        <v>0</v>
      </c>
      <c r="K6" s="198" t="s">
        <v>156</v>
      </c>
      <c r="L6" s="48">
        <f>'1'!E153</f>
        <v>0</v>
      </c>
      <c r="M6" s="57" t="str">
        <f>'1'!F153</f>
        <v>The Holly Tree</v>
      </c>
    </row>
    <row r="7" spans="1:13" x14ac:dyDescent="0.25">
      <c r="A7" s="11" t="s">
        <v>115</v>
      </c>
      <c r="B7" s="121" t="str">
        <f>'1'!B149</f>
        <v>Burnham RBL</v>
      </c>
      <c r="C7" s="48">
        <f>'1'!C149</f>
        <v>0</v>
      </c>
      <c r="D7" s="198" t="s">
        <v>156</v>
      </c>
      <c r="E7" s="48">
        <f>'1'!E149</f>
        <v>0</v>
      </c>
      <c r="F7" s="57" t="str">
        <f>'1'!F149</f>
        <v>Stoke Poges VC</v>
      </c>
      <c r="G7" s="11"/>
      <c r="H7" s="11" t="s">
        <v>115</v>
      </c>
      <c r="I7" s="121" t="str">
        <f>'1'!B154</f>
        <v>The Victoria</v>
      </c>
      <c r="J7" s="48">
        <f>'1'!C154</f>
        <v>0</v>
      </c>
      <c r="K7" s="198" t="s">
        <v>156</v>
      </c>
      <c r="L7" s="48">
        <f>'1'!E154</f>
        <v>0</v>
      </c>
      <c r="M7" s="57" t="str">
        <f>'1'!F154</f>
        <v>Shamrocks B</v>
      </c>
    </row>
    <row r="8" spans="1:13" x14ac:dyDescent="0.25">
      <c r="A8" s="11" t="s">
        <v>115</v>
      </c>
      <c r="B8" s="121" t="str">
        <f>'1'!B150</f>
        <v>Stoke Poges Darts</v>
      </c>
      <c r="C8" s="48">
        <f>'1'!C150</f>
        <v>0</v>
      </c>
      <c r="D8" s="198" t="s">
        <v>156</v>
      </c>
      <c r="E8" s="48">
        <f>'1'!E150</f>
        <v>0</v>
      </c>
      <c r="F8" s="57" t="str">
        <f>'1'!F150</f>
        <v>NWCA Nomads</v>
      </c>
      <c r="G8" s="11"/>
      <c r="H8" s="11" t="s">
        <v>115</v>
      </c>
      <c r="I8" s="121" t="str">
        <f>'1'!B155</f>
        <v>The Acre</v>
      </c>
      <c r="J8" s="48">
        <f>'1'!C155</f>
        <v>0</v>
      </c>
      <c r="K8" s="198" t="s">
        <v>156</v>
      </c>
      <c r="L8" s="48">
        <f>'1'!E155</f>
        <v>0</v>
      </c>
      <c r="M8" s="57" t="str">
        <f>'1'!F155</f>
        <v>Iver RBL</v>
      </c>
    </row>
    <row r="9" spans="1:13" x14ac:dyDescent="0.25">
      <c r="A9" s="11" t="s">
        <v>115</v>
      </c>
      <c r="B9" s="121" t="str">
        <f>'1'!B151</f>
        <v>Shamrocks A</v>
      </c>
      <c r="C9" s="48">
        <f>'1'!C151</f>
        <v>0</v>
      </c>
      <c r="D9" s="198" t="s">
        <v>156</v>
      </c>
      <c r="E9" s="48">
        <f>'1'!E151</f>
        <v>0</v>
      </c>
      <c r="F9" s="57" t="str">
        <f>'1'!F151</f>
        <v>Chalvey Dukes</v>
      </c>
      <c r="G9" s="11"/>
      <c r="H9" s="11" t="s">
        <v>115</v>
      </c>
      <c r="I9" s="121" t="str">
        <f>'1'!B156</f>
        <v>NWCA Darts</v>
      </c>
      <c r="J9" s="48">
        <f>'1'!C156</f>
        <v>0</v>
      </c>
      <c r="K9" s="198" t="s">
        <v>156</v>
      </c>
      <c r="L9" s="48">
        <f>'1'!E156</f>
        <v>0</v>
      </c>
      <c r="M9" s="57" t="str">
        <f>'1'!F156</f>
        <v>Burnham Nomads</v>
      </c>
    </row>
    <row r="10" spans="1:13" x14ac:dyDescent="0.25">
      <c r="A10" s="11"/>
      <c r="B10" s="11"/>
      <c r="C10" s="11"/>
      <c r="D10" s="11"/>
      <c r="E10" s="11"/>
      <c r="F10" s="11"/>
      <c r="G10" s="11"/>
      <c r="H10" s="11"/>
      <c r="I10" s="11"/>
      <c r="J10" s="11"/>
      <c r="K10" s="11"/>
      <c r="L10" s="11"/>
      <c r="M10" s="11"/>
    </row>
    <row r="11" spans="1:13" ht="13" x14ac:dyDescent="0.3">
      <c r="A11" s="423">
        <f>'1'!A182</f>
        <v>46058</v>
      </c>
      <c r="B11" s="423"/>
      <c r="C11" s="423"/>
      <c r="D11" s="423"/>
      <c r="E11" s="423"/>
      <c r="F11" s="423"/>
      <c r="G11" s="13"/>
      <c r="H11" s="423">
        <f>'1'!A182</f>
        <v>46058</v>
      </c>
      <c r="I11" s="423"/>
      <c r="J11" s="423"/>
      <c r="K11" s="423"/>
      <c r="L11" s="423"/>
      <c r="M11" s="423"/>
    </row>
    <row r="12" spans="1:13" ht="13" x14ac:dyDescent="0.3">
      <c r="A12" s="13"/>
      <c r="B12" s="122" t="s">
        <v>485</v>
      </c>
      <c r="C12" s="13"/>
      <c r="D12" s="13"/>
      <c r="E12" s="13"/>
      <c r="F12" s="13" t="s">
        <v>103</v>
      </c>
      <c r="G12" s="13"/>
      <c r="H12" s="13"/>
      <c r="I12" s="13" t="s">
        <v>485</v>
      </c>
      <c r="J12" s="13"/>
      <c r="K12" s="13"/>
      <c r="L12" s="13"/>
      <c r="M12" s="13" t="s">
        <v>103</v>
      </c>
    </row>
    <row r="13" spans="1:13" x14ac:dyDescent="0.25">
      <c r="A13" s="11" t="s">
        <v>122</v>
      </c>
      <c r="B13" s="121" t="str">
        <f>'1'!B183</f>
        <v>Winner QF1</v>
      </c>
      <c r="C13" s="69">
        <f>'1'!C183</f>
        <v>0</v>
      </c>
      <c r="D13" s="198" t="s">
        <v>156</v>
      </c>
      <c r="E13" s="48">
        <f>'1'!E183</f>
        <v>0</v>
      </c>
      <c r="F13" s="57" t="str">
        <f>'1'!F183</f>
        <v>Winner QF2</v>
      </c>
      <c r="G13" s="11"/>
      <c r="H13" s="11" t="s">
        <v>122</v>
      </c>
      <c r="I13" s="121" t="str">
        <f>'1'!B186</f>
        <v>Winner QF1</v>
      </c>
      <c r="J13" s="48">
        <f>'1'!C186</f>
        <v>0</v>
      </c>
      <c r="K13" s="198" t="s">
        <v>156</v>
      </c>
      <c r="L13" s="48">
        <f>'1'!E186</f>
        <v>0</v>
      </c>
      <c r="M13" s="57" t="str">
        <f>'1'!F186</f>
        <v>Winner QF2</v>
      </c>
    </row>
    <row r="14" spans="1:13" x14ac:dyDescent="0.25">
      <c r="A14" s="11" t="s">
        <v>122</v>
      </c>
      <c r="B14" s="121" t="str">
        <f>'1'!B184</f>
        <v>Winner QF3</v>
      </c>
      <c r="C14" s="69">
        <f>'1'!C184</f>
        <v>0</v>
      </c>
      <c r="D14" s="198" t="s">
        <v>156</v>
      </c>
      <c r="E14" s="48">
        <f>'1'!E184</f>
        <v>0</v>
      </c>
      <c r="F14" s="57" t="str">
        <f>'1'!F184</f>
        <v>Winner QF4</v>
      </c>
      <c r="G14" s="11"/>
      <c r="H14" s="11" t="s">
        <v>122</v>
      </c>
      <c r="I14" s="121" t="str">
        <f>'1'!B187</f>
        <v>Winner QF3</v>
      </c>
      <c r="J14" s="48">
        <f>'1'!C187</f>
        <v>0</v>
      </c>
      <c r="K14" s="198" t="s">
        <v>156</v>
      </c>
      <c r="L14" s="48">
        <f>'1'!E187</f>
        <v>0</v>
      </c>
      <c r="M14" s="57" t="str">
        <f>'1'!F187</f>
        <v>Winner QF4</v>
      </c>
    </row>
    <row r="15" spans="1:13" x14ac:dyDescent="0.25">
      <c r="A15" s="11"/>
      <c r="B15" s="11"/>
      <c r="C15" s="11"/>
      <c r="D15" s="11"/>
      <c r="E15" s="11"/>
      <c r="F15" s="11"/>
      <c r="G15" s="11"/>
      <c r="H15" s="11"/>
      <c r="I15" s="11"/>
      <c r="J15" s="11"/>
      <c r="K15" s="11"/>
      <c r="L15" s="11"/>
      <c r="M15" s="11"/>
    </row>
    <row r="16" spans="1:13" ht="13" x14ac:dyDescent="0.3">
      <c r="A16" s="423">
        <f>'1'!A217</f>
        <v>46100</v>
      </c>
      <c r="B16" s="423"/>
      <c r="C16" s="423"/>
      <c r="D16" s="423"/>
      <c r="E16" s="423"/>
      <c r="F16" s="423"/>
      <c r="G16" s="13"/>
      <c r="H16" s="423">
        <f>'1'!A217</f>
        <v>46100</v>
      </c>
      <c r="I16" s="423"/>
      <c r="J16" s="423"/>
      <c r="K16" s="423"/>
      <c r="L16" s="423"/>
      <c r="M16" s="423"/>
    </row>
    <row r="17" spans="1:13" ht="13" x14ac:dyDescent="0.3">
      <c r="A17" s="13"/>
      <c r="B17" s="122" t="s">
        <v>485</v>
      </c>
      <c r="C17" s="13"/>
      <c r="D17" s="13"/>
      <c r="E17" s="13"/>
      <c r="F17" s="13" t="s">
        <v>103</v>
      </c>
      <c r="G17" s="13"/>
      <c r="H17" s="13"/>
      <c r="I17" s="13" t="s">
        <v>485</v>
      </c>
      <c r="J17" s="13"/>
      <c r="K17" s="13"/>
      <c r="L17" s="13"/>
      <c r="M17" s="13" t="s">
        <v>103</v>
      </c>
    </row>
    <row r="18" spans="1:13" x14ac:dyDescent="0.25">
      <c r="A18" s="11" t="s">
        <v>43</v>
      </c>
      <c r="B18" s="123" t="str">
        <f>'1'!B218</f>
        <v>Winner SF1</v>
      </c>
      <c r="C18" s="46">
        <f>'1'!C218</f>
        <v>0</v>
      </c>
      <c r="D18" s="198" t="s">
        <v>156</v>
      </c>
      <c r="E18" s="46">
        <f>'1'!E218</f>
        <v>0</v>
      </c>
      <c r="F18" s="145" t="str">
        <f>'1'!F218</f>
        <v>Winner SF2</v>
      </c>
      <c r="G18" s="11"/>
      <c r="H18" s="11" t="s">
        <v>43</v>
      </c>
      <c r="I18" s="123" t="str">
        <f>'1'!B220</f>
        <v>Winner SF1</v>
      </c>
      <c r="J18" s="46">
        <f>'1'!C220</f>
        <v>0</v>
      </c>
      <c r="K18" s="198" t="s">
        <v>156</v>
      </c>
      <c r="L18" s="46">
        <f>'1'!E220</f>
        <v>0</v>
      </c>
      <c r="M18" s="145" t="str">
        <f>'1'!F220</f>
        <v>Winner SF2</v>
      </c>
    </row>
    <row r="19" spans="1:13" x14ac:dyDescent="0.25">
      <c r="A19" s="11"/>
      <c r="B19" s="11"/>
      <c r="C19" s="11"/>
      <c r="D19" s="11"/>
      <c r="E19" s="11"/>
      <c r="F19" s="11"/>
      <c r="G19" s="11"/>
      <c r="H19" s="11"/>
      <c r="I19" s="11"/>
      <c r="J19" s="11"/>
      <c r="K19" s="11"/>
      <c r="L19" s="11"/>
      <c r="M19" s="11"/>
    </row>
    <row r="21" spans="1:13" ht="15.5" x14ac:dyDescent="0.35">
      <c r="A21" s="424" t="s">
        <v>113</v>
      </c>
      <c r="B21" s="424"/>
      <c r="C21" s="424"/>
      <c r="D21" s="424"/>
      <c r="E21" s="424"/>
      <c r="F21" s="424"/>
      <c r="H21" s="424" t="s">
        <v>116</v>
      </c>
      <c r="I21" s="424"/>
      <c r="J21" s="424"/>
      <c r="K21" s="424"/>
      <c r="L21" s="424"/>
      <c r="M21" s="424"/>
    </row>
    <row r="22" spans="1:13" ht="13" x14ac:dyDescent="0.3">
      <c r="A22" s="423">
        <f>'1'!A23</f>
        <v>45918</v>
      </c>
      <c r="B22" s="423"/>
      <c r="C22" s="423"/>
      <c r="D22" s="423"/>
      <c r="E22" s="423"/>
      <c r="F22" s="423"/>
      <c r="H22" s="423">
        <f>'1'!A23</f>
        <v>45918</v>
      </c>
      <c r="I22" s="423"/>
      <c r="J22" s="423"/>
      <c r="K22" s="423"/>
      <c r="L22" s="423"/>
      <c r="M22" s="423"/>
    </row>
    <row r="23" spans="1:13" ht="13" x14ac:dyDescent="0.3">
      <c r="A23" s="13"/>
      <c r="B23" s="122" t="s">
        <v>485</v>
      </c>
      <c r="C23" s="122"/>
      <c r="D23" s="122"/>
      <c r="E23" s="13"/>
      <c r="F23" s="13" t="s">
        <v>103</v>
      </c>
      <c r="H23" s="13"/>
      <c r="I23" s="122" t="s">
        <v>485</v>
      </c>
      <c r="J23" s="122"/>
      <c r="K23" s="122"/>
      <c r="L23" s="13"/>
      <c r="M23" s="13" t="s">
        <v>103</v>
      </c>
    </row>
    <row r="24" spans="1:13" x14ac:dyDescent="0.25">
      <c r="A24" s="11" t="s">
        <v>115</v>
      </c>
      <c r="B24" s="121" t="str">
        <f>'1'!B24</f>
        <v>The Royal Arrows</v>
      </c>
      <c r="C24" s="48">
        <f>'1'!C24</f>
        <v>0</v>
      </c>
      <c r="D24" s="198" t="s">
        <v>156</v>
      </c>
      <c r="E24" s="48">
        <f>'1'!E24</f>
        <v>0</v>
      </c>
      <c r="F24" s="57" t="str">
        <f>'1'!F24</f>
        <v>Stoke Poges VC</v>
      </c>
      <c r="H24" s="11" t="s">
        <v>115</v>
      </c>
      <c r="I24" s="121" t="str">
        <f>'1'!B29</f>
        <v>No Game</v>
      </c>
      <c r="J24" s="48">
        <f>'1'!C29</f>
        <v>0</v>
      </c>
      <c r="K24" s="198" t="s">
        <v>156</v>
      </c>
      <c r="L24" s="48">
        <f>'1'!E29</f>
        <v>0</v>
      </c>
      <c r="M24" s="57" t="str">
        <f>'1'!F29</f>
        <v>Burnham Nomads</v>
      </c>
    </row>
    <row r="25" spans="1:13" x14ac:dyDescent="0.25">
      <c r="A25" s="11" t="s">
        <v>115</v>
      </c>
      <c r="B25" s="121" t="str">
        <f>'1'!B25</f>
        <v>Old Windsor WMC</v>
      </c>
      <c r="C25" s="48">
        <f>'1'!C25</f>
        <v>0</v>
      </c>
      <c r="D25" s="198" t="s">
        <v>156</v>
      </c>
      <c r="E25" s="48">
        <f>'1'!E25</f>
        <v>0</v>
      </c>
      <c r="F25" s="57" t="str">
        <f>'1'!F25</f>
        <v>Shamrocks A</v>
      </c>
      <c r="H25" s="11" t="s">
        <v>115</v>
      </c>
      <c r="I25" s="121" t="str">
        <f>'1'!B30</f>
        <v>Iver RBL</v>
      </c>
      <c r="J25" s="48">
        <f>'1'!C30</f>
        <v>0</v>
      </c>
      <c r="K25" s="198" t="s">
        <v>156</v>
      </c>
      <c r="L25" s="48">
        <f>'1'!E30</f>
        <v>0</v>
      </c>
      <c r="M25" s="57" t="str">
        <f>'1'!F30</f>
        <v>NWCA Darts</v>
      </c>
    </row>
    <row r="26" spans="1:13" x14ac:dyDescent="0.25">
      <c r="A26" s="11" t="s">
        <v>115</v>
      </c>
      <c r="B26" s="121" t="str">
        <f>'1'!B26</f>
        <v>Stoke Poges Darts</v>
      </c>
      <c r="C26" s="48">
        <f>'1'!C26</f>
        <v>0</v>
      </c>
      <c r="D26" s="198" t="s">
        <v>156</v>
      </c>
      <c r="E26" s="48">
        <f>'1'!E26</f>
        <v>0</v>
      </c>
      <c r="F26" s="57" t="str">
        <f>'1'!F26</f>
        <v>Chalvey Dukes</v>
      </c>
      <c r="H26" s="11" t="s">
        <v>115</v>
      </c>
      <c r="I26" s="121" t="str">
        <f>'1'!B31</f>
        <v>Shamrocks B</v>
      </c>
      <c r="J26" s="48">
        <f>'1'!C31</f>
        <v>0</v>
      </c>
      <c r="K26" s="198" t="s">
        <v>156</v>
      </c>
      <c r="L26" s="48">
        <f>'1'!E31</f>
        <v>0</v>
      </c>
      <c r="M26" s="57" t="str">
        <f>'1'!F31</f>
        <v>The Victoria</v>
      </c>
    </row>
    <row r="27" spans="1:13" x14ac:dyDescent="0.25">
      <c r="A27" s="11" t="s">
        <v>115</v>
      </c>
      <c r="B27" s="121" t="str">
        <f>'1'!B27</f>
        <v>NWCA Nomads</v>
      </c>
      <c r="C27" s="48">
        <f>'1'!C27</f>
        <v>0</v>
      </c>
      <c r="D27" s="198" t="s">
        <v>156</v>
      </c>
      <c r="E27" s="48">
        <f>'1'!E27</f>
        <v>0</v>
      </c>
      <c r="F27" s="57" t="str">
        <f>'1'!F27</f>
        <v>Burnham RBL</v>
      </c>
      <c r="H27" s="11" t="s">
        <v>115</v>
      </c>
      <c r="I27" s="121" t="str">
        <f>'1'!B32</f>
        <v>The Holly Tree</v>
      </c>
      <c r="J27" s="48">
        <f>'1'!C32</f>
        <v>0</v>
      </c>
      <c r="K27" s="198" t="s">
        <v>156</v>
      </c>
      <c r="L27" s="48">
        <f>'1'!E32</f>
        <v>0</v>
      </c>
      <c r="M27" s="57" t="str">
        <f>'1'!F32</f>
        <v>The Acre</v>
      </c>
    </row>
    <row r="28" spans="1:13" x14ac:dyDescent="0.25">
      <c r="A28" s="11"/>
      <c r="B28" s="11"/>
      <c r="C28" s="11"/>
      <c r="D28" s="11"/>
      <c r="E28" s="11"/>
      <c r="F28" s="11"/>
      <c r="H28" s="11"/>
      <c r="I28" s="11"/>
      <c r="J28" s="11"/>
      <c r="K28" s="11"/>
      <c r="L28" s="11"/>
      <c r="M28" s="11"/>
    </row>
    <row r="29" spans="1:13" ht="13" x14ac:dyDescent="0.3">
      <c r="A29" s="423">
        <f>'1'!A53</f>
        <v>45939</v>
      </c>
      <c r="B29" s="423"/>
      <c r="C29" s="423"/>
      <c r="D29" s="423"/>
      <c r="E29" s="423"/>
      <c r="F29" s="423"/>
      <c r="H29" s="423">
        <f>'1'!A53</f>
        <v>45939</v>
      </c>
      <c r="I29" s="423"/>
      <c r="J29" s="423"/>
      <c r="K29" s="423"/>
      <c r="L29" s="423"/>
      <c r="M29" s="423"/>
    </row>
    <row r="30" spans="1:13" ht="13" x14ac:dyDescent="0.3">
      <c r="A30" s="13"/>
      <c r="B30" s="122" t="s">
        <v>485</v>
      </c>
      <c r="C30" s="122"/>
      <c r="D30" s="122"/>
      <c r="E30" s="13"/>
      <c r="F30" s="13" t="s">
        <v>103</v>
      </c>
      <c r="H30" s="13"/>
      <c r="I30" s="122" t="s">
        <v>485</v>
      </c>
      <c r="J30" s="122"/>
      <c r="K30" s="122"/>
      <c r="L30" s="13"/>
      <c r="M30" s="199" t="s">
        <v>103</v>
      </c>
    </row>
    <row r="31" spans="1:13" x14ac:dyDescent="0.25">
      <c r="A31" s="11" t="s">
        <v>115</v>
      </c>
      <c r="B31" s="121" t="str">
        <f>'1'!B54</f>
        <v>Stoke Poges VC</v>
      </c>
      <c r="C31" s="48">
        <f>'1'!C54</f>
        <v>0</v>
      </c>
      <c r="D31" s="198" t="s">
        <v>156</v>
      </c>
      <c r="E31" s="48">
        <f>'1'!E54</f>
        <v>0</v>
      </c>
      <c r="F31" s="57" t="str">
        <f>'1'!F54</f>
        <v>The Royal Arrows</v>
      </c>
      <c r="H31" s="11" t="s">
        <v>115</v>
      </c>
      <c r="I31" s="123" t="str">
        <f>'1'!B59</f>
        <v>Burnham Nomads</v>
      </c>
      <c r="J31" s="123">
        <f>'1'!C59</f>
        <v>0</v>
      </c>
      <c r="K31" s="198" t="s">
        <v>156</v>
      </c>
      <c r="L31" s="123">
        <f>'1'!E59</f>
        <v>0</v>
      </c>
      <c r="M31" s="145" t="str">
        <f>'1'!F59</f>
        <v>No Game</v>
      </c>
    </row>
    <row r="32" spans="1:13" x14ac:dyDescent="0.25">
      <c r="A32" s="11" t="s">
        <v>115</v>
      </c>
      <c r="B32" s="121" t="str">
        <f>'1'!B55</f>
        <v>Shamrocks A</v>
      </c>
      <c r="C32" s="48">
        <f>'1'!C55</f>
        <v>0</v>
      </c>
      <c r="D32" s="198" t="s">
        <v>156</v>
      </c>
      <c r="E32" s="48">
        <f>'1'!E55</f>
        <v>0</v>
      </c>
      <c r="F32" s="57" t="str">
        <f>'1'!F55</f>
        <v>Old Windsor WMC</v>
      </c>
      <c r="H32" s="11" t="s">
        <v>115</v>
      </c>
      <c r="I32" s="123" t="str">
        <f>'1'!B60</f>
        <v>NWCA Darts</v>
      </c>
      <c r="J32" s="123">
        <f>'1'!C60</f>
        <v>0</v>
      </c>
      <c r="K32" s="198" t="s">
        <v>156</v>
      </c>
      <c r="L32" s="123">
        <f>'1'!E60</f>
        <v>0</v>
      </c>
      <c r="M32" s="145" t="str">
        <f>'1'!F60</f>
        <v>Iver RBL</v>
      </c>
    </row>
    <row r="33" spans="1:13" x14ac:dyDescent="0.25">
      <c r="A33" s="11" t="s">
        <v>115</v>
      </c>
      <c r="B33" s="121" t="str">
        <f>'1'!B56</f>
        <v>Chalvey Dukes</v>
      </c>
      <c r="C33" s="48">
        <f>'1'!C56</f>
        <v>0</v>
      </c>
      <c r="D33" s="198" t="s">
        <v>156</v>
      </c>
      <c r="E33" s="48">
        <f>'1'!E56</f>
        <v>0</v>
      </c>
      <c r="F33" s="57" t="str">
        <f>'1'!F56</f>
        <v>Stoke Poges Darts</v>
      </c>
      <c r="H33" s="11" t="s">
        <v>115</v>
      </c>
      <c r="I33" s="123" t="str">
        <f>'1'!B61</f>
        <v>The Victoria</v>
      </c>
      <c r="J33" s="123">
        <f>'1'!C61</f>
        <v>0</v>
      </c>
      <c r="K33" s="198" t="s">
        <v>156</v>
      </c>
      <c r="L33" s="123">
        <f>'1'!E61</f>
        <v>0</v>
      </c>
      <c r="M33" s="145" t="str">
        <f>'1'!F61</f>
        <v>Shamrocks B</v>
      </c>
    </row>
    <row r="34" spans="1:13" x14ac:dyDescent="0.25">
      <c r="A34" s="11" t="s">
        <v>115</v>
      </c>
      <c r="B34" s="121" t="str">
        <f>'1'!B57</f>
        <v>Burnham RBL</v>
      </c>
      <c r="C34" s="48">
        <f>'1'!C57</f>
        <v>0</v>
      </c>
      <c r="D34" s="198" t="s">
        <v>156</v>
      </c>
      <c r="E34" s="48">
        <f>'1'!E57</f>
        <v>0</v>
      </c>
      <c r="F34" s="57" t="str">
        <f>'1'!F57</f>
        <v>NWCA Nomads</v>
      </c>
      <c r="H34" s="11" t="s">
        <v>115</v>
      </c>
      <c r="I34" s="123" t="str">
        <f>'1'!B62</f>
        <v>The Acre</v>
      </c>
      <c r="J34" s="123">
        <f>'1'!C62</f>
        <v>0</v>
      </c>
      <c r="K34" s="198" t="s">
        <v>156</v>
      </c>
      <c r="L34" s="123">
        <f>'1'!E62</f>
        <v>0</v>
      </c>
      <c r="M34" s="145" t="str">
        <f>'1'!F62</f>
        <v>The Holly Tree</v>
      </c>
    </row>
    <row r="35" spans="1:13" x14ac:dyDescent="0.25">
      <c r="A35" s="11"/>
      <c r="B35" s="11"/>
      <c r="C35" s="11"/>
      <c r="D35" s="11"/>
      <c r="E35" s="11"/>
      <c r="F35" s="11"/>
      <c r="H35" s="11"/>
      <c r="I35" s="11"/>
      <c r="J35" s="11"/>
      <c r="K35" s="11"/>
      <c r="L35" s="11"/>
      <c r="M35" s="11"/>
    </row>
    <row r="36" spans="1:13" ht="13" x14ac:dyDescent="0.3">
      <c r="A36" s="423">
        <f>'1'!A83</f>
        <v>45960</v>
      </c>
      <c r="B36" s="423"/>
      <c r="C36" s="423"/>
      <c r="D36" s="423"/>
      <c r="E36" s="423"/>
      <c r="F36" s="423"/>
      <c r="H36" s="423">
        <f>'1'!A83</f>
        <v>45960</v>
      </c>
      <c r="I36" s="423"/>
      <c r="J36" s="423"/>
      <c r="K36" s="423"/>
      <c r="L36" s="423"/>
      <c r="M36" s="423"/>
    </row>
    <row r="37" spans="1:13" ht="13" x14ac:dyDescent="0.3">
      <c r="A37" s="13"/>
      <c r="B37" s="122" t="s">
        <v>485</v>
      </c>
      <c r="C37" s="122"/>
      <c r="D37" s="122"/>
      <c r="E37" s="13"/>
      <c r="F37" s="199" t="s">
        <v>103</v>
      </c>
      <c r="H37" s="13"/>
      <c r="I37" s="122" t="s">
        <v>485</v>
      </c>
      <c r="J37" s="122"/>
      <c r="K37" s="122"/>
      <c r="L37" s="13"/>
      <c r="M37" s="199" t="s">
        <v>103</v>
      </c>
    </row>
    <row r="38" spans="1:13" x14ac:dyDescent="0.25">
      <c r="A38" s="11" t="s">
        <v>122</v>
      </c>
      <c r="B38" s="121">
        <f>'1'!B84</f>
        <v>0</v>
      </c>
      <c r="C38" s="48">
        <f>'1'!C84</f>
        <v>0</v>
      </c>
      <c r="D38" s="198" t="s">
        <v>156</v>
      </c>
      <c r="E38" s="48">
        <f>'1'!E84</f>
        <v>0</v>
      </c>
      <c r="F38" s="57">
        <f>'1'!F84</f>
        <v>0</v>
      </c>
      <c r="H38" s="11" t="s">
        <v>122</v>
      </c>
      <c r="I38" s="121">
        <f>'1'!B87</f>
        <v>0</v>
      </c>
      <c r="J38" s="48">
        <f>'1'!C87</f>
        <v>0</v>
      </c>
      <c r="K38" s="198" t="s">
        <v>156</v>
      </c>
      <c r="L38" s="48">
        <f>'1'!E87</f>
        <v>0</v>
      </c>
      <c r="M38" s="57">
        <f>'1'!F87</f>
        <v>0</v>
      </c>
    </row>
    <row r="39" spans="1:13" x14ac:dyDescent="0.25">
      <c r="A39" s="11" t="s">
        <v>122</v>
      </c>
      <c r="B39" s="121">
        <f>'1'!B85</f>
        <v>0</v>
      </c>
      <c r="C39" s="48">
        <f>'1'!C85</f>
        <v>0</v>
      </c>
      <c r="D39" s="198" t="s">
        <v>156</v>
      </c>
      <c r="E39" s="48">
        <f>'1'!E85</f>
        <v>0</v>
      </c>
      <c r="F39" s="57">
        <f>'1'!F85</f>
        <v>0</v>
      </c>
      <c r="H39" s="11" t="s">
        <v>122</v>
      </c>
      <c r="I39" s="121">
        <f>'1'!B88</f>
        <v>0</v>
      </c>
      <c r="J39" s="48">
        <f>'1'!C88</f>
        <v>0</v>
      </c>
      <c r="K39" s="198" t="s">
        <v>156</v>
      </c>
      <c r="L39" s="48">
        <f>'1'!E88</f>
        <v>0</v>
      </c>
      <c r="M39" s="57">
        <f>'1'!F88</f>
        <v>0</v>
      </c>
    </row>
    <row r="40" spans="1:13" x14ac:dyDescent="0.25">
      <c r="A40" s="11"/>
      <c r="B40" s="11"/>
      <c r="C40" s="11"/>
      <c r="D40" s="11"/>
      <c r="E40" s="11"/>
      <c r="F40" s="11"/>
      <c r="H40" s="11"/>
      <c r="I40" s="11"/>
      <c r="J40" s="11"/>
      <c r="K40" s="11"/>
      <c r="L40" s="11"/>
      <c r="M40" s="11"/>
    </row>
    <row r="41" spans="1:13" ht="13" x14ac:dyDescent="0.3">
      <c r="A41" s="423">
        <f>'1'!A115</f>
        <v>45981</v>
      </c>
      <c r="B41" s="423"/>
      <c r="C41" s="423"/>
      <c r="D41" s="423"/>
      <c r="E41" s="423"/>
      <c r="F41" s="423"/>
      <c r="H41" s="423">
        <f>'1'!A115</f>
        <v>45981</v>
      </c>
      <c r="I41" s="423"/>
      <c r="J41" s="423"/>
      <c r="K41" s="423"/>
      <c r="L41" s="423"/>
      <c r="M41" s="423"/>
    </row>
    <row r="42" spans="1:13" ht="13" x14ac:dyDescent="0.3">
      <c r="A42" s="13"/>
      <c r="B42" s="122" t="s">
        <v>485</v>
      </c>
      <c r="C42" s="122"/>
      <c r="D42" s="122"/>
      <c r="E42" s="13"/>
      <c r="F42" s="199" t="s">
        <v>103</v>
      </c>
      <c r="H42" s="13"/>
      <c r="I42" s="122" t="s">
        <v>485</v>
      </c>
      <c r="J42" s="122"/>
      <c r="K42" s="122"/>
      <c r="L42" s="13"/>
      <c r="M42" s="199" t="s">
        <v>103</v>
      </c>
    </row>
    <row r="43" spans="1:13" x14ac:dyDescent="0.25">
      <c r="A43" s="11" t="s">
        <v>122</v>
      </c>
      <c r="B43" s="121">
        <f>'1'!B116</f>
        <v>0</v>
      </c>
      <c r="C43" s="48">
        <f>'1'!C116</f>
        <v>0</v>
      </c>
      <c r="D43" s="198" t="s">
        <v>156</v>
      </c>
      <c r="E43" s="48">
        <f>'1'!E116</f>
        <v>0</v>
      </c>
      <c r="F43" s="57">
        <f>'1'!F116</f>
        <v>0</v>
      </c>
      <c r="H43" s="11" t="s">
        <v>122</v>
      </c>
      <c r="I43" s="121">
        <f>'1'!B119</f>
        <v>0</v>
      </c>
      <c r="J43" s="48">
        <f>'1'!C119</f>
        <v>0</v>
      </c>
      <c r="K43" s="198" t="s">
        <v>156</v>
      </c>
      <c r="L43" s="48">
        <f>'1'!E119</f>
        <v>0</v>
      </c>
      <c r="M43" s="57">
        <f>'1'!F119</f>
        <v>0</v>
      </c>
    </row>
    <row r="44" spans="1:13" x14ac:dyDescent="0.25">
      <c r="A44" s="11" t="s">
        <v>122</v>
      </c>
      <c r="B44" s="121">
        <f>'1'!B117</f>
        <v>0</v>
      </c>
      <c r="C44" s="48">
        <f>'1'!C117</f>
        <v>0</v>
      </c>
      <c r="D44" s="198" t="s">
        <v>156</v>
      </c>
      <c r="E44" s="48">
        <f>'1'!E117</f>
        <v>0</v>
      </c>
      <c r="F44" s="57">
        <f>'1'!F117</f>
        <v>0</v>
      </c>
      <c r="H44" s="11" t="s">
        <v>122</v>
      </c>
      <c r="I44" s="121">
        <f>'1'!B120</f>
        <v>0</v>
      </c>
      <c r="J44" s="48">
        <f>'1'!C120</f>
        <v>0</v>
      </c>
      <c r="K44" s="198" t="s">
        <v>156</v>
      </c>
      <c r="L44" s="48">
        <f>'1'!E120</f>
        <v>0</v>
      </c>
      <c r="M44" s="57">
        <f>'1'!F120</f>
        <v>0</v>
      </c>
    </row>
    <row r="45" spans="1:13" x14ac:dyDescent="0.25">
      <c r="A45" s="11"/>
      <c r="B45" s="11"/>
      <c r="C45" s="11"/>
      <c r="D45" s="11"/>
      <c r="E45" s="11"/>
      <c r="F45" s="11"/>
      <c r="H45" s="11"/>
      <c r="I45" s="11"/>
      <c r="J45" s="11"/>
      <c r="K45" s="11"/>
      <c r="L45" s="11"/>
      <c r="M45" s="11"/>
    </row>
    <row r="46" spans="1:13" ht="13" x14ac:dyDescent="0.3">
      <c r="A46" s="423">
        <f>'1'!A213</f>
        <v>46093</v>
      </c>
      <c r="B46" s="423"/>
      <c r="C46" s="423"/>
      <c r="D46" s="423"/>
      <c r="E46" s="423"/>
      <c r="F46" s="423"/>
      <c r="H46" s="423">
        <f>'1'!A213</f>
        <v>46093</v>
      </c>
      <c r="I46" s="423"/>
      <c r="J46" s="423"/>
      <c r="K46" s="423"/>
      <c r="L46" s="423"/>
      <c r="M46" s="423"/>
    </row>
    <row r="47" spans="1:13" ht="13" x14ac:dyDescent="0.3">
      <c r="A47" s="13"/>
      <c r="B47" s="122" t="s">
        <v>485</v>
      </c>
      <c r="C47" s="122"/>
      <c r="D47" s="122"/>
      <c r="E47" s="13"/>
      <c r="F47" s="199" t="s">
        <v>103</v>
      </c>
      <c r="H47" s="13"/>
      <c r="I47" s="122" t="s">
        <v>485</v>
      </c>
      <c r="J47" s="122"/>
      <c r="K47" s="198"/>
      <c r="L47" s="13"/>
      <c r="M47" s="199" t="s">
        <v>103</v>
      </c>
    </row>
    <row r="48" spans="1:13" x14ac:dyDescent="0.25">
      <c r="A48" s="11" t="s">
        <v>43</v>
      </c>
      <c r="B48" s="123">
        <f>'1'!B214</f>
        <v>0</v>
      </c>
      <c r="C48" s="46">
        <f>'1'!C214</f>
        <v>0</v>
      </c>
      <c r="D48" s="198" t="s">
        <v>156</v>
      </c>
      <c r="E48" s="46">
        <f>'1'!E214</f>
        <v>0</v>
      </c>
      <c r="F48" s="145">
        <f>'1'!F214</f>
        <v>0</v>
      </c>
      <c r="H48" s="11" t="s">
        <v>43</v>
      </c>
      <c r="I48" s="123">
        <f>'1'!B216</f>
        <v>0</v>
      </c>
      <c r="J48" s="46">
        <f>'1'!C216</f>
        <v>0</v>
      </c>
      <c r="K48" s="198" t="s">
        <v>156</v>
      </c>
      <c r="L48" s="46">
        <f>'1'!E216</f>
        <v>0</v>
      </c>
      <c r="M48" s="145">
        <f>'1'!F216</f>
        <v>0</v>
      </c>
    </row>
    <row r="51" spans="1:13" ht="15.5" x14ac:dyDescent="0.35">
      <c r="A51" s="424" t="s">
        <v>125</v>
      </c>
      <c r="B51" s="424"/>
      <c r="C51" s="424"/>
      <c r="D51" s="424"/>
      <c r="E51" s="424"/>
      <c r="F51" s="424"/>
      <c r="H51" s="424" t="s">
        <v>127</v>
      </c>
      <c r="I51" s="424"/>
      <c r="J51" s="424"/>
      <c r="K51" s="424"/>
      <c r="L51" s="424"/>
      <c r="M51" s="424"/>
    </row>
    <row r="52" spans="1:13" ht="13" x14ac:dyDescent="0.3">
      <c r="A52" s="423">
        <f>'1'!A83</f>
        <v>45960</v>
      </c>
      <c r="B52" s="423"/>
      <c r="C52" s="423"/>
      <c r="D52" s="423"/>
      <c r="E52" s="423"/>
      <c r="F52" s="423"/>
      <c r="H52" s="423">
        <f>'1'!A83</f>
        <v>45960</v>
      </c>
      <c r="I52" s="423"/>
      <c r="J52" s="423"/>
      <c r="K52" s="423"/>
      <c r="L52" s="423"/>
      <c r="M52" s="423"/>
    </row>
    <row r="53" spans="1:13" ht="13" x14ac:dyDescent="0.3">
      <c r="A53" s="13"/>
      <c r="B53" s="122" t="s">
        <v>485</v>
      </c>
      <c r="C53" s="122"/>
      <c r="D53" s="122"/>
      <c r="E53" s="13"/>
      <c r="F53" s="199" t="s">
        <v>103</v>
      </c>
      <c r="H53" s="13"/>
      <c r="I53" s="122" t="s">
        <v>485</v>
      </c>
      <c r="J53" s="122"/>
      <c r="K53" s="122"/>
      <c r="L53" s="13"/>
      <c r="M53" s="199" t="s">
        <v>103</v>
      </c>
    </row>
    <row r="54" spans="1:13" x14ac:dyDescent="0.25">
      <c r="A54" s="11" t="s">
        <v>122</v>
      </c>
      <c r="B54" s="121">
        <f>'1'!B90</f>
        <v>0</v>
      </c>
      <c r="C54" s="48">
        <f>'1'!C90</f>
        <v>0</v>
      </c>
      <c r="D54" s="198" t="s">
        <v>156</v>
      </c>
      <c r="E54" s="48">
        <f>'1'!E90</f>
        <v>0</v>
      </c>
      <c r="F54" s="57">
        <f>'1'!F90</f>
        <v>0</v>
      </c>
      <c r="H54" s="11" t="s">
        <v>122</v>
      </c>
      <c r="I54" s="121">
        <f>'1'!B93</f>
        <v>0</v>
      </c>
      <c r="J54" s="48">
        <f>'1'!C93</f>
        <v>0</v>
      </c>
      <c r="K54" s="198" t="s">
        <v>156</v>
      </c>
      <c r="L54" s="48">
        <f>'1'!E93</f>
        <v>0</v>
      </c>
      <c r="M54" s="57">
        <f>'1'!F93</f>
        <v>0</v>
      </c>
    </row>
    <row r="55" spans="1:13" x14ac:dyDescent="0.25">
      <c r="A55" s="11" t="s">
        <v>122</v>
      </c>
      <c r="B55" s="121">
        <f>'1'!B91</f>
        <v>0</v>
      </c>
      <c r="C55" s="48">
        <f>'1'!C91</f>
        <v>0</v>
      </c>
      <c r="D55" s="198" t="s">
        <v>156</v>
      </c>
      <c r="E55" s="48">
        <f>'1'!E91</f>
        <v>0</v>
      </c>
      <c r="F55" s="57">
        <f>'1'!F91</f>
        <v>0</v>
      </c>
      <c r="H55" s="11" t="s">
        <v>122</v>
      </c>
      <c r="I55" s="121">
        <f>'1'!B94</f>
        <v>0</v>
      </c>
      <c r="J55" s="48">
        <f>'1'!C94</f>
        <v>0</v>
      </c>
      <c r="K55" s="198" t="s">
        <v>156</v>
      </c>
      <c r="L55" s="48">
        <f>'1'!E94</f>
        <v>0</v>
      </c>
      <c r="M55" s="57">
        <f>'1'!F94</f>
        <v>0</v>
      </c>
    </row>
    <row r="56" spans="1:13" x14ac:dyDescent="0.25">
      <c r="A56" s="11"/>
      <c r="B56" s="11"/>
      <c r="C56" s="11"/>
      <c r="D56" s="11"/>
      <c r="E56" s="11"/>
      <c r="F56" s="11"/>
      <c r="H56" s="11"/>
      <c r="I56" s="11"/>
      <c r="J56" s="11"/>
      <c r="K56" s="11"/>
      <c r="L56" s="11"/>
      <c r="M56" s="11"/>
    </row>
    <row r="57" spans="1:13" ht="13" x14ac:dyDescent="0.3">
      <c r="A57" s="423">
        <f>'1'!A115</f>
        <v>45981</v>
      </c>
      <c r="B57" s="423"/>
      <c r="C57" s="423"/>
      <c r="D57" s="423"/>
      <c r="E57" s="423"/>
      <c r="F57" s="423"/>
      <c r="H57" s="423">
        <f>'1'!A115</f>
        <v>45981</v>
      </c>
      <c r="I57" s="423"/>
      <c r="J57" s="423"/>
      <c r="K57" s="423"/>
      <c r="L57" s="423"/>
      <c r="M57" s="423"/>
    </row>
    <row r="58" spans="1:13" ht="13" x14ac:dyDescent="0.3">
      <c r="A58" s="13"/>
      <c r="B58" s="122" t="s">
        <v>485</v>
      </c>
      <c r="C58" s="122"/>
      <c r="D58" s="122"/>
      <c r="E58" s="13"/>
      <c r="F58" s="199" t="s">
        <v>103</v>
      </c>
      <c r="H58" s="13"/>
      <c r="I58" s="122" t="s">
        <v>485</v>
      </c>
      <c r="J58" s="122"/>
      <c r="K58" s="122"/>
      <c r="L58" s="13"/>
      <c r="M58" s="199" t="s">
        <v>103</v>
      </c>
    </row>
    <row r="59" spans="1:13" x14ac:dyDescent="0.25">
      <c r="A59" s="11" t="s">
        <v>122</v>
      </c>
      <c r="B59" s="121">
        <f>'1'!B122</f>
        <v>0</v>
      </c>
      <c r="C59" s="48">
        <f>'1'!C122</f>
        <v>0</v>
      </c>
      <c r="D59" s="198" t="s">
        <v>156</v>
      </c>
      <c r="E59" s="48">
        <f>'1'!E122</f>
        <v>0</v>
      </c>
      <c r="F59" s="57">
        <f>'1'!F122</f>
        <v>0</v>
      </c>
      <c r="H59" s="11" t="s">
        <v>122</v>
      </c>
      <c r="I59" s="121">
        <f>'1'!B125</f>
        <v>0</v>
      </c>
      <c r="J59" s="48">
        <f>'1'!C125</f>
        <v>0</v>
      </c>
      <c r="K59" s="198" t="s">
        <v>156</v>
      </c>
      <c r="L59" s="48">
        <f>'1'!E125</f>
        <v>0</v>
      </c>
      <c r="M59" s="57">
        <f>'1'!F125</f>
        <v>0</v>
      </c>
    </row>
    <row r="60" spans="1:13" x14ac:dyDescent="0.25">
      <c r="A60" s="11" t="s">
        <v>122</v>
      </c>
      <c r="B60" s="121">
        <f>'1'!B123</f>
        <v>0</v>
      </c>
      <c r="C60" s="48">
        <f>'1'!C123</f>
        <v>0</v>
      </c>
      <c r="D60" s="198" t="s">
        <v>156</v>
      </c>
      <c r="E60" s="48">
        <f>'1'!E123</f>
        <v>0</v>
      </c>
      <c r="F60" s="57">
        <f>'1'!F123</f>
        <v>0</v>
      </c>
      <c r="H60" s="11" t="s">
        <v>122</v>
      </c>
      <c r="I60" s="121">
        <f>'1'!B126</f>
        <v>0</v>
      </c>
      <c r="J60" s="48">
        <f>'1'!C126</f>
        <v>0</v>
      </c>
      <c r="K60" s="198" t="s">
        <v>156</v>
      </c>
      <c r="L60" s="48">
        <f>'1'!E126</f>
        <v>0</v>
      </c>
      <c r="M60" s="57">
        <f>'1'!F126</f>
        <v>0</v>
      </c>
    </row>
    <row r="61" spans="1:13" x14ac:dyDescent="0.25">
      <c r="A61" s="11"/>
      <c r="B61" s="11"/>
      <c r="C61" s="11"/>
      <c r="D61" s="11"/>
      <c r="E61" s="11"/>
      <c r="F61" s="11"/>
      <c r="H61" s="11"/>
      <c r="I61" s="11"/>
      <c r="J61" s="11"/>
      <c r="K61" s="11"/>
      <c r="L61" s="11"/>
      <c r="M61" s="11"/>
    </row>
    <row r="62" spans="1:13" ht="13" x14ac:dyDescent="0.3">
      <c r="A62" s="423">
        <f>'1'!A211</f>
        <v>0</v>
      </c>
      <c r="B62" s="423"/>
      <c r="C62" s="423"/>
      <c r="D62" s="423"/>
      <c r="E62" s="423"/>
      <c r="F62" s="423"/>
      <c r="H62" s="423">
        <f>'1'!A211</f>
        <v>0</v>
      </c>
      <c r="I62" s="423"/>
      <c r="J62" s="423"/>
      <c r="K62" s="423"/>
      <c r="L62" s="423"/>
      <c r="M62" s="423"/>
    </row>
    <row r="63" spans="1:13" ht="13" x14ac:dyDescent="0.3">
      <c r="A63" s="13"/>
      <c r="B63" s="122" t="s">
        <v>485</v>
      </c>
      <c r="C63" s="122"/>
      <c r="D63" s="122"/>
      <c r="E63" s="13"/>
      <c r="F63" s="199" t="s">
        <v>103</v>
      </c>
      <c r="H63" s="13"/>
      <c r="I63" s="122" t="s">
        <v>485</v>
      </c>
      <c r="J63" s="122"/>
      <c r="K63" s="122"/>
      <c r="L63" s="13"/>
      <c r="M63" s="199" t="s">
        <v>103</v>
      </c>
    </row>
    <row r="64" spans="1:13" x14ac:dyDescent="0.25">
      <c r="A64" s="11" t="s">
        <v>43</v>
      </c>
      <c r="B64" s="123">
        <f>'1'!B212</f>
        <v>0</v>
      </c>
      <c r="C64" s="46">
        <f>'1'!C212</f>
        <v>0</v>
      </c>
      <c r="D64" s="198" t="s">
        <v>156</v>
      </c>
      <c r="E64" s="46">
        <f>'1'!E212</f>
        <v>0</v>
      </c>
      <c r="F64" s="145">
        <f>'1'!F212</f>
        <v>0</v>
      </c>
      <c r="H64" s="11" t="s">
        <v>43</v>
      </c>
      <c r="I64" s="123" t="e">
        <f>'1'!#REF!</f>
        <v>#REF!</v>
      </c>
      <c r="J64" s="46" t="e">
        <f>'1'!#REF!</f>
        <v>#REF!</v>
      </c>
      <c r="K64" s="198" t="s">
        <v>156</v>
      </c>
      <c r="L64" s="46" t="e">
        <f>'1'!#REF!</f>
        <v>#REF!</v>
      </c>
      <c r="M64" s="145" t="e">
        <f>'1'!#REF!</f>
        <v>#REF!</v>
      </c>
    </row>
  </sheetData>
  <sortState xmlns:xlrd2="http://schemas.microsoft.com/office/spreadsheetml/2017/richdata2" ref="I6:I9">
    <sortCondition ref="I6:I9"/>
  </sortState>
  <mergeCells count="29">
    <mergeCell ref="H57:M57"/>
    <mergeCell ref="A22:F22"/>
    <mergeCell ref="H11:M11"/>
    <mergeCell ref="H16:M16"/>
    <mergeCell ref="A62:F62"/>
    <mergeCell ref="H62:M62"/>
    <mergeCell ref="A52:F52"/>
    <mergeCell ref="A57:F57"/>
    <mergeCell ref="H52:M52"/>
    <mergeCell ref="H36:M36"/>
    <mergeCell ref="H41:M41"/>
    <mergeCell ref="H22:M22"/>
    <mergeCell ref="A51:F51"/>
    <mergeCell ref="A29:F29"/>
    <mergeCell ref="H51:M51"/>
    <mergeCell ref="A1:M1"/>
    <mergeCell ref="H29:M29"/>
    <mergeCell ref="A46:F46"/>
    <mergeCell ref="H46:M46"/>
    <mergeCell ref="A16:F16"/>
    <mergeCell ref="A36:F36"/>
    <mergeCell ref="A41:F41"/>
    <mergeCell ref="A11:F11"/>
    <mergeCell ref="A3:F3"/>
    <mergeCell ref="A4:F4"/>
    <mergeCell ref="H3:M3"/>
    <mergeCell ref="H4:M4"/>
    <mergeCell ref="A21:F21"/>
    <mergeCell ref="H21:M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H88"/>
  <sheetViews>
    <sheetView zoomScaleNormal="100" workbookViewId="0">
      <selection sqref="A1:H1"/>
    </sheetView>
  </sheetViews>
  <sheetFormatPr defaultRowHeight="12.5" x14ac:dyDescent="0.25"/>
  <cols>
    <col min="1" max="1" width="10.54296875" customWidth="1"/>
    <col min="2" max="8" width="26.54296875" customWidth="1"/>
  </cols>
  <sheetData>
    <row r="1" spans="1:8" ht="33" customHeight="1" x14ac:dyDescent="0.5">
      <c r="A1" s="438"/>
      <c r="B1" s="438"/>
      <c r="C1" s="438"/>
      <c r="D1" s="438"/>
      <c r="E1" s="438"/>
      <c r="F1" s="438"/>
      <c r="G1" s="438"/>
      <c r="H1" s="438"/>
    </row>
    <row r="2" spans="1:8" ht="20.149999999999999" customHeight="1" x14ac:dyDescent="0.25">
      <c r="A2" s="245" t="s">
        <v>192</v>
      </c>
      <c r="B2" s="245"/>
      <c r="C2" s="245"/>
      <c r="D2" s="245"/>
      <c r="E2" s="245"/>
      <c r="F2" s="245"/>
      <c r="G2" s="245"/>
      <c r="H2" s="245"/>
    </row>
    <row r="3" spans="1:8" ht="20.149999999999999" customHeight="1" thickBot="1" x14ac:dyDescent="0.3">
      <c r="A3" s="45"/>
      <c r="B3" s="45"/>
      <c r="C3" s="45"/>
      <c r="D3" s="45"/>
      <c r="E3" s="45"/>
      <c r="F3" s="45"/>
      <c r="G3" s="45"/>
      <c r="H3" s="45"/>
    </row>
    <row r="4" spans="1:8" ht="20.149999999999999" customHeight="1" thickBot="1" x14ac:dyDescent="0.3">
      <c r="A4" s="146" t="s">
        <v>94</v>
      </c>
      <c r="B4" s="147" t="s">
        <v>488</v>
      </c>
      <c r="C4" s="147" t="s">
        <v>38</v>
      </c>
      <c r="D4" s="147" t="s">
        <v>560</v>
      </c>
      <c r="E4" s="147" t="s">
        <v>637</v>
      </c>
      <c r="F4" s="147" t="s">
        <v>638</v>
      </c>
      <c r="G4" s="147" t="s">
        <v>639</v>
      </c>
      <c r="H4" s="148" t="s">
        <v>640</v>
      </c>
    </row>
    <row r="5" spans="1:8" ht="20.149999999999999" customHeight="1" x14ac:dyDescent="0.25">
      <c r="A5" s="425" t="s">
        <v>641</v>
      </c>
      <c r="B5" s="35" t="s">
        <v>642</v>
      </c>
      <c r="C5" s="49" t="s">
        <v>56</v>
      </c>
      <c r="D5" s="49" t="s">
        <v>62</v>
      </c>
      <c r="E5" s="427"/>
      <c r="F5" s="427"/>
      <c r="G5" s="427"/>
      <c r="H5" s="429" t="s">
        <v>643</v>
      </c>
    </row>
    <row r="6" spans="1:8" ht="20.149999999999999" customHeight="1" thickBot="1" x14ac:dyDescent="0.3">
      <c r="A6" s="426"/>
      <c r="B6" s="36" t="s">
        <v>644</v>
      </c>
      <c r="C6" s="50" t="s">
        <v>54</v>
      </c>
      <c r="D6" s="50" t="s">
        <v>74</v>
      </c>
      <c r="E6" s="428"/>
      <c r="F6" s="428"/>
      <c r="G6" s="428"/>
      <c r="H6" s="430"/>
    </row>
    <row r="7" spans="1:8" ht="20.149999999999999" customHeight="1" x14ac:dyDescent="0.25">
      <c r="A7" s="425" t="s">
        <v>645</v>
      </c>
      <c r="B7" s="35" t="s">
        <v>642</v>
      </c>
      <c r="C7" s="49" t="s">
        <v>56</v>
      </c>
      <c r="D7" s="49" t="s">
        <v>60</v>
      </c>
      <c r="E7" s="427" t="s">
        <v>646</v>
      </c>
      <c r="F7" s="427" t="s">
        <v>646</v>
      </c>
      <c r="G7" s="427" t="s">
        <v>646</v>
      </c>
      <c r="H7" s="429" t="s">
        <v>647</v>
      </c>
    </row>
    <row r="8" spans="1:8" ht="20.149999999999999" customHeight="1" thickBot="1" x14ac:dyDescent="0.3">
      <c r="A8" s="426"/>
      <c r="B8" s="36" t="s">
        <v>644</v>
      </c>
      <c r="C8" s="50" t="s">
        <v>54</v>
      </c>
      <c r="D8" s="50" t="s">
        <v>64</v>
      </c>
      <c r="E8" s="428"/>
      <c r="F8" s="428"/>
      <c r="G8" s="428"/>
      <c r="H8" s="430"/>
    </row>
    <row r="9" spans="1:8" ht="20.149999999999999" customHeight="1" x14ac:dyDescent="0.25">
      <c r="A9" s="425" t="s">
        <v>648</v>
      </c>
      <c r="B9" s="35" t="s">
        <v>642</v>
      </c>
      <c r="C9" s="49" t="s">
        <v>56</v>
      </c>
      <c r="D9" s="49" t="s">
        <v>63</v>
      </c>
      <c r="E9" s="427" t="s">
        <v>646</v>
      </c>
      <c r="F9" s="427" t="s">
        <v>646</v>
      </c>
      <c r="G9" s="427" t="s">
        <v>646</v>
      </c>
      <c r="H9" s="429" t="s">
        <v>649</v>
      </c>
    </row>
    <row r="10" spans="1:8" ht="20.149999999999999" customHeight="1" thickBot="1" x14ac:dyDescent="0.3">
      <c r="A10" s="426"/>
      <c r="B10" s="36" t="s">
        <v>644</v>
      </c>
      <c r="C10" s="50" t="s">
        <v>650</v>
      </c>
      <c r="D10" s="50" t="s">
        <v>651</v>
      </c>
      <c r="E10" s="428"/>
      <c r="F10" s="428"/>
      <c r="G10" s="428"/>
      <c r="H10" s="430"/>
    </row>
    <row r="11" spans="1:8" ht="20.149999999999999" customHeight="1" x14ac:dyDescent="0.25">
      <c r="A11" s="425" t="s">
        <v>652</v>
      </c>
      <c r="B11" s="35" t="s">
        <v>642</v>
      </c>
      <c r="C11" s="49" t="s">
        <v>56</v>
      </c>
      <c r="D11" s="49" t="s">
        <v>653</v>
      </c>
      <c r="E11" s="427" t="s">
        <v>646</v>
      </c>
      <c r="F11" s="427" t="s">
        <v>646</v>
      </c>
      <c r="G11" s="427" t="s">
        <v>646</v>
      </c>
      <c r="H11" s="429"/>
    </row>
    <row r="12" spans="1:8" ht="20.149999999999999" customHeight="1" thickBot="1" x14ac:dyDescent="0.3">
      <c r="A12" s="426"/>
      <c r="B12" s="36" t="s">
        <v>644</v>
      </c>
      <c r="C12" s="53" t="s">
        <v>54</v>
      </c>
      <c r="D12" s="53" t="s">
        <v>654</v>
      </c>
      <c r="E12" s="428"/>
      <c r="F12" s="428"/>
      <c r="G12" s="428"/>
      <c r="H12" s="431"/>
    </row>
    <row r="13" spans="1:8" ht="20.149999999999999" customHeight="1" x14ac:dyDescent="0.25">
      <c r="A13" s="425" t="s">
        <v>655</v>
      </c>
      <c r="B13" s="35" t="s">
        <v>642</v>
      </c>
      <c r="C13" s="427" t="s">
        <v>646</v>
      </c>
      <c r="D13" s="427" t="s">
        <v>646</v>
      </c>
      <c r="E13" s="427" t="s">
        <v>646</v>
      </c>
      <c r="F13" s="427" t="s">
        <v>646</v>
      </c>
      <c r="G13" s="427" t="s">
        <v>646</v>
      </c>
      <c r="H13" s="429"/>
    </row>
    <row r="14" spans="1:8" ht="20.149999999999999" customHeight="1" thickBot="1" x14ac:dyDescent="0.3">
      <c r="A14" s="426"/>
      <c r="B14" s="36" t="s">
        <v>644</v>
      </c>
      <c r="C14" s="428"/>
      <c r="D14" s="428"/>
      <c r="E14" s="428"/>
      <c r="F14" s="428"/>
      <c r="G14" s="428"/>
      <c r="H14" s="431"/>
    </row>
    <row r="15" spans="1:8" ht="20.149999999999999" customHeight="1" x14ac:dyDescent="0.25">
      <c r="A15" s="425" t="s">
        <v>656</v>
      </c>
      <c r="B15" s="35" t="s">
        <v>642</v>
      </c>
      <c r="C15" s="427" t="s">
        <v>646</v>
      </c>
      <c r="D15" s="427" t="s">
        <v>646</v>
      </c>
      <c r="E15" s="427" t="s">
        <v>646</v>
      </c>
      <c r="F15" s="427" t="s">
        <v>646</v>
      </c>
      <c r="G15" s="427" t="s">
        <v>646</v>
      </c>
      <c r="H15" s="429"/>
    </row>
    <row r="16" spans="1:8" ht="20.149999999999999" customHeight="1" thickBot="1" x14ac:dyDescent="0.3">
      <c r="A16" s="426"/>
      <c r="B16" s="36" t="s">
        <v>644</v>
      </c>
      <c r="C16" s="428"/>
      <c r="D16" s="428"/>
      <c r="E16" s="428"/>
      <c r="F16" s="428"/>
      <c r="G16" s="428"/>
      <c r="H16" s="431"/>
    </row>
    <row r="17" spans="1:8" ht="20.149999999999999" customHeight="1" x14ac:dyDescent="0.25">
      <c r="A17" s="425" t="s">
        <v>657</v>
      </c>
      <c r="B17" s="35" t="s">
        <v>642</v>
      </c>
      <c r="C17" s="49" t="s">
        <v>56</v>
      </c>
      <c r="D17" s="49" t="s">
        <v>658</v>
      </c>
      <c r="E17" s="49" t="s">
        <v>659</v>
      </c>
      <c r="F17" s="427" t="s">
        <v>646</v>
      </c>
      <c r="G17" s="427" t="s">
        <v>646</v>
      </c>
      <c r="H17" s="429" t="s">
        <v>660</v>
      </c>
    </row>
    <row r="18" spans="1:8" ht="20.149999999999999" customHeight="1" thickBot="1" x14ac:dyDescent="0.3">
      <c r="A18" s="426"/>
      <c r="B18" s="36" t="s">
        <v>644</v>
      </c>
      <c r="C18" s="53" t="s">
        <v>661</v>
      </c>
      <c r="D18" s="53" t="s">
        <v>662</v>
      </c>
      <c r="E18" s="53" t="s">
        <v>663</v>
      </c>
      <c r="F18" s="428"/>
      <c r="G18" s="428"/>
      <c r="H18" s="431"/>
    </row>
    <row r="19" spans="1:8" ht="20.149999999999999" customHeight="1" x14ac:dyDescent="0.25">
      <c r="A19" s="425" t="s">
        <v>664</v>
      </c>
      <c r="B19" s="35" t="s">
        <v>642</v>
      </c>
      <c r="C19" s="49" t="s">
        <v>410</v>
      </c>
      <c r="D19" s="49" t="s">
        <v>63</v>
      </c>
      <c r="E19" s="49" t="s">
        <v>665</v>
      </c>
      <c r="F19" s="427" t="s">
        <v>646</v>
      </c>
      <c r="G19" s="427" t="s">
        <v>646</v>
      </c>
      <c r="H19" s="429" t="s">
        <v>666</v>
      </c>
    </row>
    <row r="20" spans="1:8" ht="20.149999999999999" customHeight="1" thickBot="1" x14ac:dyDescent="0.3">
      <c r="A20" s="426"/>
      <c r="B20" s="36" t="s">
        <v>644</v>
      </c>
      <c r="C20" s="53" t="s">
        <v>667</v>
      </c>
      <c r="D20" s="53" t="s">
        <v>668</v>
      </c>
      <c r="E20" s="53" t="s">
        <v>669</v>
      </c>
      <c r="F20" s="428"/>
      <c r="G20" s="428"/>
      <c r="H20" s="431"/>
    </row>
    <row r="21" spans="1:8" ht="20.149999999999999" customHeight="1" x14ac:dyDescent="0.25">
      <c r="A21" s="425" t="s">
        <v>670</v>
      </c>
      <c r="B21" s="35" t="s">
        <v>642</v>
      </c>
      <c r="C21" s="49" t="s">
        <v>410</v>
      </c>
      <c r="D21" s="49" t="s">
        <v>671</v>
      </c>
      <c r="E21" s="49" t="s">
        <v>672</v>
      </c>
      <c r="F21" s="49" t="s">
        <v>659</v>
      </c>
      <c r="G21" s="427" t="s">
        <v>646</v>
      </c>
      <c r="H21" s="429" t="s">
        <v>673</v>
      </c>
    </row>
    <row r="22" spans="1:8" ht="20.149999999999999" customHeight="1" thickBot="1" x14ac:dyDescent="0.3">
      <c r="A22" s="426"/>
      <c r="B22" s="36" t="s">
        <v>644</v>
      </c>
      <c r="C22" s="53" t="s">
        <v>661</v>
      </c>
      <c r="D22" s="53" t="s">
        <v>674</v>
      </c>
      <c r="E22" s="53" t="s">
        <v>675</v>
      </c>
      <c r="F22" s="53" t="s">
        <v>73</v>
      </c>
      <c r="G22" s="428"/>
      <c r="H22" s="431"/>
    </row>
    <row r="23" spans="1:8" ht="20.149999999999999" customHeight="1" x14ac:dyDescent="0.25">
      <c r="A23" s="425" t="s">
        <v>676</v>
      </c>
      <c r="B23" s="35" t="s">
        <v>642</v>
      </c>
      <c r="C23" s="67" t="s">
        <v>54</v>
      </c>
      <c r="D23" s="67" t="s">
        <v>677</v>
      </c>
      <c r="E23" s="67" t="s">
        <v>678</v>
      </c>
      <c r="F23" s="67" t="s">
        <v>672</v>
      </c>
      <c r="G23" s="427" t="s">
        <v>646</v>
      </c>
      <c r="H23" s="429" t="s">
        <v>679</v>
      </c>
    </row>
    <row r="24" spans="1:8" ht="20.149999999999999" customHeight="1" thickBot="1" x14ac:dyDescent="0.3">
      <c r="A24" s="426"/>
      <c r="B24" s="36" t="s">
        <v>644</v>
      </c>
      <c r="C24" s="50" t="s">
        <v>56</v>
      </c>
      <c r="D24" s="50" t="s">
        <v>658</v>
      </c>
      <c r="E24" s="50" t="s">
        <v>680</v>
      </c>
      <c r="F24" s="50" t="s">
        <v>681</v>
      </c>
      <c r="G24" s="428"/>
      <c r="H24" s="431"/>
    </row>
    <row r="25" spans="1:8" ht="20.149999999999999" customHeight="1" x14ac:dyDescent="0.25">
      <c r="A25" s="425" t="s">
        <v>682</v>
      </c>
      <c r="B25" s="35" t="s">
        <v>642</v>
      </c>
      <c r="C25" s="49" t="s">
        <v>54</v>
      </c>
      <c r="D25" s="49" t="s">
        <v>683</v>
      </c>
      <c r="E25" s="49" t="s">
        <v>684</v>
      </c>
      <c r="F25" s="49" t="s">
        <v>678</v>
      </c>
      <c r="G25" s="427" t="s">
        <v>646</v>
      </c>
      <c r="H25" s="429" t="s">
        <v>685</v>
      </c>
    </row>
    <row r="26" spans="1:8" ht="20.149999999999999" customHeight="1" thickBot="1" x14ac:dyDescent="0.3">
      <c r="A26" s="437"/>
      <c r="B26" s="37" t="s">
        <v>644</v>
      </c>
      <c r="C26" s="53" t="s">
        <v>686</v>
      </c>
      <c r="D26" s="53" t="s">
        <v>661</v>
      </c>
      <c r="E26" s="53" t="s">
        <v>687</v>
      </c>
      <c r="F26" s="53" t="s">
        <v>688</v>
      </c>
      <c r="G26" s="436"/>
      <c r="H26" s="430"/>
    </row>
    <row r="27" spans="1:8" ht="20.149999999999999" customHeight="1" x14ac:dyDescent="0.25">
      <c r="A27" s="425" t="s">
        <v>689</v>
      </c>
      <c r="B27" s="35" t="s">
        <v>642</v>
      </c>
      <c r="C27" s="49" t="s">
        <v>667</v>
      </c>
      <c r="D27" s="49" t="s">
        <v>690</v>
      </c>
      <c r="E27" s="49" t="s">
        <v>680</v>
      </c>
      <c r="F27" s="49" t="s">
        <v>691</v>
      </c>
      <c r="G27" s="427" t="s">
        <v>646</v>
      </c>
      <c r="H27" s="429" t="s">
        <v>692</v>
      </c>
    </row>
    <row r="28" spans="1:8" ht="20.149999999999999" customHeight="1" thickBot="1" x14ac:dyDescent="0.3">
      <c r="A28" s="426"/>
      <c r="B28" s="36" t="s">
        <v>644</v>
      </c>
      <c r="C28" s="50" t="s">
        <v>54</v>
      </c>
      <c r="D28" s="50" t="s">
        <v>658</v>
      </c>
      <c r="E28" s="50" t="s">
        <v>693</v>
      </c>
      <c r="F28" s="50" t="s">
        <v>694</v>
      </c>
      <c r="G28" s="436"/>
      <c r="H28" s="430"/>
    </row>
    <row r="29" spans="1:8" ht="20.149999999999999" customHeight="1" x14ac:dyDescent="0.25">
      <c r="A29" s="425" t="s">
        <v>695</v>
      </c>
      <c r="B29" s="35" t="s">
        <v>642</v>
      </c>
      <c r="C29" s="49" t="s">
        <v>696</v>
      </c>
      <c r="D29" s="49" t="s">
        <v>667</v>
      </c>
      <c r="E29" s="49" t="s">
        <v>697</v>
      </c>
      <c r="F29" s="49" t="s">
        <v>698</v>
      </c>
      <c r="G29" s="49" t="s">
        <v>691</v>
      </c>
      <c r="H29" s="429" t="s">
        <v>699</v>
      </c>
    </row>
    <row r="30" spans="1:8" ht="20.149999999999999" customHeight="1" thickBot="1" x14ac:dyDescent="0.3">
      <c r="A30" s="426"/>
      <c r="B30" s="36" t="s">
        <v>644</v>
      </c>
      <c r="C30" s="50" t="s">
        <v>54</v>
      </c>
      <c r="D30" s="50" t="s">
        <v>700</v>
      </c>
      <c r="E30" s="50" t="s">
        <v>663</v>
      </c>
      <c r="F30" s="50" t="s">
        <v>671</v>
      </c>
      <c r="G30" s="50" t="s">
        <v>701</v>
      </c>
      <c r="H30" s="430"/>
    </row>
    <row r="31" spans="1:8" ht="20.149999999999999" customHeight="1" x14ac:dyDescent="0.25">
      <c r="A31" s="425" t="s">
        <v>702</v>
      </c>
      <c r="B31" s="35" t="s">
        <v>642</v>
      </c>
      <c r="C31" s="49" t="s">
        <v>703</v>
      </c>
      <c r="D31" s="49" t="s">
        <v>704</v>
      </c>
      <c r="E31" s="49" t="s">
        <v>667</v>
      </c>
      <c r="F31" s="49" t="s">
        <v>705</v>
      </c>
      <c r="G31" s="49" t="s">
        <v>684</v>
      </c>
      <c r="H31" s="429" t="s">
        <v>706</v>
      </c>
    </row>
    <row r="32" spans="1:8" ht="20.149999999999999" customHeight="1" thickBot="1" x14ac:dyDescent="0.3">
      <c r="A32" s="426"/>
      <c r="B32" s="36" t="s">
        <v>644</v>
      </c>
      <c r="C32" s="50" t="s">
        <v>54</v>
      </c>
      <c r="D32" s="50" t="s">
        <v>707</v>
      </c>
      <c r="E32" s="50" t="s">
        <v>700</v>
      </c>
      <c r="F32" s="50" t="s">
        <v>708</v>
      </c>
      <c r="G32" s="50" t="s">
        <v>709</v>
      </c>
      <c r="H32" s="430"/>
    </row>
    <row r="33" spans="1:8" ht="20.149999999999999" customHeight="1" x14ac:dyDescent="0.25">
      <c r="A33" s="425" t="s">
        <v>710</v>
      </c>
      <c r="B33" s="35" t="s">
        <v>642</v>
      </c>
      <c r="C33" s="49" t="s">
        <v>703</v>
      </c>
      <c r="D33" s="49" t="s">
        <v>711</v>
      </c>
      <c r="E33" s="49" t="s">
        <v>707</v>
      </c>
      <c r="F33" s="49" t="s">
        <v>683</v>
      </c>
      <c r="G33" s="49" t="s">
        <v>712</v>
      </c>
      <c r="H33" s="429" t="s">
        <v>713</v>
      </c>
    </row>
    <row r="34" spans="1:8" ht="20.149999999999999" customHeight="1" thickBot="1" x14ac:dyDescent="0.3">
      <c r="A34" s="426"/>
      <c r="B34" s="36" t="s">
        <v>644</v>
      </c>
      <c r="C34" s="50" t="s">
        <v>54</v>
      </c>
      <c r="D34" s="50" t="s">
        <v>714</v>
      </c>
      <c r="E34" s="50" t="s">
        <v>669</v>
      </c>
      <c r="F34" s="50" t="s">
        <v>663</v>
      </c>
      <c r="G34" s="50" t="s">
        <v>715</v>
      </c>
      <c r="H34" s="430"/>
    </row>
    <row r="35" spans="1:8" ht="20.149999999999999" customHeight="1" x14ac:dyDescent="0.25">
      <c r="A35" s="425" t="s">
        <v>716</v>
      </c>
      <c r="B35" s="35" t="s">
        <v>642</v>
      </c>
      <c r="C35" s="49" t="s">
        <v>703</v>
      </c>
      <c r="D35" s="49" t="s">
        <v>717</v>
      </c>
      <c r="E35" s="49" t="s">
        <v>718</v>
      </c>
      <c r="F35" s="49" t="s">
        <v>674</v>
      </c>
      <c r="G35" s="49" t="s">
        <v>719</v>
      </c>
      <c r="H35" s="434" t="s">
        <v>720</v>
      </c>
    </row>
    <row r="36" spans="1:8" ht="20.149999999999999" customHeight="1" thickBot="1" x14ac:dyDescent="0.3">
      <c r="A36" s="426"/>
      <c r="B36" s="36" t="s">
        <v>644</v>
      </c>
      <c r="C36" s="50" t="s">
        <v>56</v>
      </c>
      <c r="D36" s="50" t="s">
        <v>721</v>
      </c>
      <c r="E36" s="50" t="s">
        <v>669</v>
      </c>
      <c r="F36" s="50" t="s">
        <v>700</v>
      </c>
      <c r="G36" s="50" t="s">
        <v>722</v>
      </c>
      <c r="H36" s="435"/>
    </row>
    <row r="37" spans="1:8" ht="20.149999999999999" customHeight="1" x14ac:dyDescent="0.25">
      <c r="A37" s="425" t="s">
        <v>723</v>
      </c>
      <c r="B37" s="35" t="s">
        <v>642</v>
      </c>
      <c r="C37" s="49" t="s">
        <v>703</v>
      </c>
      <c r="D37" s="49" t="s">
        <v>724</v>
      </c>
      <c r="E37" s="49" t="s">
        <v>675</v>
      </c>
      <c r="F37" s="49" t="s">
        <v>714</v>
      </c>
      <c r="G37" s="427" t="s">
        <v>646</v>
      </c>
      <c r="H37" s="429" t="s">
        <v>725</v>
      </c>
    </row>
    <row r="38" spans="1:8" ht="20.149999999999999" customHeight="1" thickBot="1" x14ac:dyDescent="0.3">
      <c r="A38" s="426"/>
      <c r="B38" s="36" t="s">
        <v>644</v>
      </c>
      <c r="C38" s="50" t="s">
        <v>56</v>
      </c>
      <c r="D38" s="50" t="s">
        <v>726</v>
      </c>
      <c r="E38" s="50" t="s">
        <v>727</v>
      </c>
      <c r="F38" s="50" t="s">
        <v>728</v>
      </c>
      <c r="G38" s="436"/>
      <c r="H38" s="430"/>
    </row>
    <row r="39" spans="1:8" ht="20.149999999999999" customHeight="1" x14ac:dyDescent="0.25">
      <c r="A39" s="425" t="s">
        <v>729</v>
      </c>
      <c r="B39" s="35" t="s">
        <v>642</v>
      </c>
      <c r="C39" s="49" t="s">
        <v>56</v>
      </c>
      <c r="D39" s="49" t="s">
        <v>730</v>
      </c>
      <c r="E39" s="49" t="s">
        <v>704</v>
      </c>
      <c r="F39" s="49" t="s">
        <v>683</v>
      </c>
      <c r="G39" s="49" t="s">
        <v>731</v>
      </c>
      <c r="H39" s="432" t="s">
        <v>732</v>
      </c>
    </row>
    <row r="40" spans="1:8" ht="20.149999999999999" customHeight="1" thickBot="1" x14ac:dyDescent="0.3">
      <c r="A40" s="426"/>
      <c r="B40" s="36" t="s">
        <v>644</v>
      </c>
      <c r="C40" s="50" t="s">
        <v>63</v>
      </c>
      <c r="D40" s="50" t="s">
        <v>733</v>
      </c>
      <c r="E40" s="50" t="s">
        <v>734</v>
      </c>
      <c r="F40" s="50" t="s">
        <v>727</v>
      </c>
      <c r="G40" s="50" t="s">
        <v>663</v>
      </c>
      <c r="H40" s="433"/>
    </row>
    <row r="41" spans="1:8" ht="20.149999999999999" customHeight="1" x14ac:dyDescent="0.25">
      <c r="A41" s="425" t="s">
        <v>735</v>
      </c>
      <c r="B41" s="35" t="s">
        <v>642</v>
      </c>
      <c r="C41" s="49" t="s">
        <v>736</v>
      </c>
      <c r="D41" s="49" t="s">
        <v>737</v>
      </c>
      <c r="E41" s="49" t="s">
        <v>738</v>
      </c>
      <c r="F41" s="49" t="s">
        <v>739</v>
      </c>
      <c r="G41" s="49" t="s">
        <v>730</v>
      </c>
      <c r="H41" s="432" t="s">
        <v>740</v>
      </c>
    </row>
    <row r="42" spans="1:8" ht="20.149999999999999" customHeight="1" thickBot="1" x14ac:dyDescent="0.3">
      <c r="A42" s="426"/>
      <c r="B42" s="36" t="s">
        <v>644</v>
      </c>
      <c r="C42" s="50" t="s">
        <v>56</v>
      </c>
      <c r="D42" s="50" t="s">
        <v>741</v>
      </c>
      <c r="E42" s="50" t="s">
        <v>669</v>
      </c>
      <c r="F42" s="50" t="s">
        <v>704</v>
      </c>
      <c r="G42" s="50" t="s">
        <v>727</v>
      </c>
      <c r="H42" s="433"/>
    </row>
    <row r="43" spans="1:8" ht="20.149999999999999" customHeight="1" x14ac:dyDescent="0.25">
      <c r="A43" s="425" t="s">
        <v>742</v>
      </c>
      <c r="B43" s="35" t="s">
        <v>642</v>
      </c>
      <c r="C43" s="49" t="s">
        <v>56</v>
      </c>
      <c r="D43" s="49" t="s">
        <v>743</v>
      </c>
      <c r="E43" s="49" t="s">
        <v>744</v>
      </c>
      <c r="F43" s="49" t="s">
        <v>745</v>
      </c>
      <c r="G43" s="427" t="s">
        <v>646</v>
      </c>
      <c r="H43" s="432" t="s">
        <v>746</v>
      </c>
    </row>
    <row r="44" spans="1:8" ht="20.149999999999999" customHeight="1" thickBot="1" x14ac:dyDescent="0.3">
      <c r="A44" s="426"/>
      <c r="B44" s="36" t="s">
        <v>644</v>
      </c>
      <c r="C44" s="50" t="s">
        <v>736</v>
      </c>
      <c r="D44" s="50" t="s">
        <v>661</v>
      </c>
      <c r="E44" s="50" t="s">
        <v>737</v>
      </c>
      <c r="F44" s="50" t="s">
        <v>738</v>
      </c>
      <c r="G44" s="436"/>
      <c r="H44" s="433"/>
    </row>
    <row r="45" spans="1:8" ht="20.149999999999999" customHeight="1" x14ac:dyDescent="0.25">
      <c r="A45" s="425" t="s">
        <v>747</v>
      </c>
      <c r="B45" s="35" t="s">
        <v>642</v>
      </c>
      <c r="C45" s="49" t="s">
        <v>56</v>
      </c>
      <c r="D45" s="49" t="s">
        <v>724</v>
      </c>
      <c r="E45" s="49" t="s">
        <v>661</v>
      </c>
      <c r="F45" s="49" t="s">
        <v>748</v>
      </c>
      <c r="G45" s="427" t="s">
        <v>646</v>
      </c>
      <c r="H45" s="432" t="s">
        <v>749</v>
      </c>
    </row>
    <row r="46" spans="1:8" ht="20.149999999999999" customHeight="1" thickBot="1" x14ac:dyDescent="0.3">
      <c r="A46" s="426"/>
      <c r="B46" s="36" t="s">
        <v>644</v>
      </c>
      <c r="C46" s="50" t="s">
        <v>750</v>
      </c>
      <c r="D46" s="50" t="s">
        <v>751</v>
      </c>
      <c r="E46" s="50" t="s">
        <v>734</v>
      </c>
      <c r="F46" s="50" t="s">
        <v>752</v>
      </c>
      <c r="G46" s="436"/>
      <c r="H46" s="433"/>
    </row>
    <row r="47" spans="1:8" ht="20.149999999999999" customHeight="1" x14ac:dyDescent="0.25">
      <c r="A47" s="425" t="s">
        <v>753</v>
      </c>
      <c r="B47" s="35" t="s">
        <v>642</v>
      </c>
      <c r="C47" s="49" t="s">
        <v>56</v>
      </c>
      <c r="D47" s="49" t="s">
        <v>754</v>
      </c>
      <c r="E47" s="49" t="s">
        <v>724</v>
      </c>
      <c r="F47" s="49" t="s">
        <v>661</v>
      </c>
      <c r="G47" s="427" t="s">
        <v>646</v>
      </c>
      <c r="H47" s="52" t="s">
        <v>755</v>
      </c>
    </row>
    <row r="48" spans="1:8" ht="20.149999999999999" customHeight="1" thickBot="1" x14ac:dyDescent="0.3">
      <c r="A48" s="426"/>
      <c r="B48" s="36" t="s">
        <v>644</v>
      </c>
      <c r="C48" s="50" t="s">
        <v>63</v>
      </c>
      <c r="D48" s="50" t="s">
        <v>756</v>
      </c>
      <c r="E48" s="50" t="s">
        <v>757</v>
      </c>
      <c r="F48" s="50" t="s">
        <v>734</v>
      </c>
      <c r="G48" s="436"/>
      <c r="H48" s="74" t="s">
        <v>758</v>
      </c>
    </row>
    <row r="49" spans="1:8" ht="20.149999999999999" customHeight="1" x14ac:dyDescent="0.25">
      <c r="A49" s="425" t="s">
        <v>759</v>
      </c>
      <c r="B49" s="35" t="s">
        <v>642</v>
      </c>
      <c r="C49" s="49" t="s">
        <v>63</v>
      </c>
      <c r="D49" s="49" t="s">
        <v>56</v>
      </c>
      <c r="E49" s="49" t="s">
        <v>750</v>
      </c>
      <c r="F49" s="71" t="s">
        <v>760</v>
      </c>
      <c r="G49" s="427" t="s">
        <v>646</v>
      </c>
      <c r="H49" s="76" t="s">
        <v>761</v>
      </c>
    </row>
    <row r="50" spans="1:8" ht="20.149999999999999" customHeight="1" thickBot="1" x14ac:dyDescent="0.3">
      <c r="A50" s="437"/>
      <c r="B50" s="37" t="s">
        <v>644</v>
      </c>
      <c r="C50" s="53" t="s">
        <v>762</v>
      </c>
      <c r="D50" s="53" t="s">
        <v>763</v>
      </c>
      <c r="E50" s="53" t="s">
        <v>751</v>
      </c>
      <c r="F50" s="72" t="s">
        <v>764</v>
      </c>
      <c r="G50" s="436"/>
      <c r="H50" s="77" t="s">
        <v>750</v>
      </c>
    </row>
    <row r="51" spans="1:8" ht="20.149999999999999" customHeight="1" x14ac:dyDescent="0.25">
      <c r="A51" s="439" t="s">
        <v>765</v>
      </c>
      <c r="B51" s="39" t="s">
        <v>642</v>
      </c>
      <c r="C51" s="67" t="s">
        <v>63</v>
      </c>
      <c r="D51" s="67" t="s">
        <v>766</v>
      </c>
      <c r="E51" s="67" t="s">
        <v>767</v>
      </c>
      <c r="F51" s="67" t="s">
        <v>768</v>
      </c>
      <c r="G51" s="427" t="s">
        <v>646</v>
      </c>
      <c r="H51" s="73" t="s">
        <v>769</v>
      </c>
    </row>
    <row r="52" spans="1:8" ht="20.149999999999999" customHeight="1" thickBot="1" x14ac:dyDescent="0.3">
      <c r="A52" s="437"/>
      <c r="B52" s="37" t="s">
        <v>644</v>
      </c>
      <c r="C52" s="53" t="s">
        <v>770</v>
      </c>
      <c r="D52" s="53" t="s">
        <v>714</v>
      </c>
      <c r="E52" s="53" t="s">
        <v>662</v>
      </c>
      <c r="F52" s="53" t="s">
        <v>771</v>
      </c>
      <c r="G52" s="436"/>
      <c r="H52" s="55" t="s">
        <v>772</v>
      </c>
    </row>
    <row r="53" spans="1:8" ht="20.149999999999999" customHeight="1" x14ac:dyDescent="0.25">
      <c r="A53" s="425" t="s">
        <v>773</v>
      </c>
      <c r="B53" s="35" t="s">
        <v>642</v>
      </c>
      <c r="C53" s="49" t="s">
        <v>63</v>
      </c>
      <c r="D53" s="49" t="s">
        <v>774</v>
      </c>
      <c r="E53" s="49" t="s">
        <v>662</v>
      </c>
      <c r="F53" s="49" t="s">
        <v>775</v>
      </c>
      <c r="G53" s="427" t="s">
        <v>646</v>
      </c>
      <c r="H53" s="76" t="s">
        <v>776</v>
      </c>
    </row>
    <row r="54" spans="1:8" ht="20.149999999999999" customHeight="1" thickBot="1" x14ac:dyDescent="0.3">
      <c r="A54" s="437"/>
      <c r="B54" s="37" t="s">
        <v>644</v>
      </c>
      <c r="C54" s="53" t="s">
        <v>718</v>
      </c>
      <c r="D54" s="53" t="s">
        <v>777</v>
      </c>
      <c r="E54" s="53" t="s">
        <v>778</v>
      </c>
      <c r="F54" s="53" t="s">
        <v>756</v>
      </c>
      <c r="G54" s="436"/>
      <c r="H54" s="77" t="s">
        <v>775</v>
      </c>
    </row>
    <row r="55" spans="1:8" ht="20.149999999999999" customHeight="1" x14ac:dyDescent="0.25">
      <c r="A55" s="425" t="s">
        <v>779</v>
      </c>
      <c r="B55" s="35" t="s">
        <v>642</v>
      </c>
      <c r="C55" s="49" t="s">
        <v>780</v>
      </c>
      <c r="D55" s="49" t="s">
        <v>738</v>
      </c>
      <c r="E55" s="49" t="s">
        <v>719</v>
      </c>
      <c r="F55" s="49" t="s">
        <v>661</v>
      </c>
      <c r="G55" s="427" t="s">
        <v>646</v>
      </c>
      <c r="H55" s="76" t="s">
        <v>781</v>
      </c>
    </row>
    <row r="56" spans="1:8" ht="20.149999999999999" customHeight="1" thickBot="1" x14ac:dyDescent="0.3">
      <c r="A56" s="437"/>
      <c r="B56" s="37" t="s">
        <v>644</v>
      </c>
      <c r="C56" s="53" t="s">
        <v>718</v>
      </c>
      <c r="D56" s="53" t="s">
        <v>782</v>
      </c>
      <c r="E56" s="53" t="s">
        <v>783</v>
      </c>
      <c r="F56" s="53" t="s">
        <v>748</v>
      </c>
      <c r="G56" s="436"/>
      <c r="H56" s="77" t="s">
        <v>784</v>
      </c>
    </row>
    <row r="57" spans="1:8" ht="20.149999999999999" customHeight="1" x14ac:dyDescent="0.25">
      <c r="A57" s="425" t="s">
        <v>785</v>
      </c>
      <c r="B57" s="35" t="s">
        <v>642</v>
      </c>
      <c r="C57" s="49" t="s">
        <v>786</v>
      </c>
      <c r="D57" s="49" t="s">
        <v>751</v>
      </c>
      <c r="E57" s="49" t="s">
        <v>787</v>
      </c>
      <c r="F57" s="49" t="s">
        <v>738</v>
      </c>
      <c r="G57" s="427" t="s">
        <v>646</v>
      </c>
      <c r="H57" s="440" t="s">
        <v>788</v>
      </c>
    </row>
    <row r="58" spans="1:8" ht="20.149999999999999" customHeight="1" thickBot="1" x14ac:dyDescent="0.3">
      <c r="A58" s="437"/>
      <c r="B58" s="37" t="s">
        <v>644</v>
      </c>
      <c r="C58" s="53" t="s">
        <v>789</v>
      </c>
      <c r="D58" s="53" t="s">
        <v>790</v>
      </c>
      <c r="E58" s="53" t="s">
        <v>791</v>
      </c>
      <c r="F58" s="53" t="s">
        <v>750</v>
      </c>
      <c r="G58" s="436"/>
      <c r="H58" s="441"/>
    </row>
    <row r="59" spans="1:8" ht="20.149999999999999" customHeight="1" x14ac:dyDescent="0.25">
      <c r="A59" s="425" t="s">
        <v>792</v>
      </c>
      <c r="B59" s="35" t="s">
        <v>642</v>
      </c>
      <c r="C59" s="49" t="s">
        <v>789</v>
      </c>
      <c r="D59" s="49" t="s">
        <v>675</v>
      </c>
      <c r="E59" s="49" t="s">
        <v>793</v>
      </c>
      <c r="F59" s="49" t="s">
        <v>794</v>
      </c>
      <c r="G59" s="427" t="s">
        <v>646</v>
      </c>
      <c r="H59" s="440" t="s">
        <v>788</v>
      </c>
    </row>
    <row r="60" spans="1:8" ht="20.149999999999999" customHeight="1" thickBot="1" x14ac:dyDescent="0.3">
      <c r="A60" s="437"/>
      <c r="B60" s="37" t="s">
        <v>644</v>
      </c>
      <c r="C60" s="53" t="s">
        <v>786</v>
      </c>
      <c r="D60" s="53" t="s">
        <v>784</v>
      </c>
      <c r="E60" s="53" t="s">
        <v>795</v>
      </c>
      <c r="F60" s="53" t="s">
        <v>796</v>
      </c>
      <c r="G60" s="436"/>
      <c r="H60" s="441"/>
    </row>
    <row r="61" spans="1:8" ht="20.149999999999999" customHeight="1" x14ac:dyDescent="0.25">
      <c r="A61" s="425" t="s">
        <v>797</v>
      </c>
      <c r="B61" s="35" t="s">
        <v>642</v>
      </c>
      <c r="C61" s="49" t="s">
        <v>789</v>
      </c>
      <c r="D61" s="49" t="s">
        <v>718</v>
      </c>
      <c r="E61" s="49" t="s">
        <v>675</v>
      </c>
      <c r="F61" s="49" t="s">
        <v>795</v>
      </c>
      <c r="G61" s="427" t="s">
        <v>646</v>
      </c>
      <c r="H61" s="440" t="s">
        <v>788</v>
      </c>
    </row>
    <row r="62" spans="1:8" ht="20.149999999999999" customHeight="1" thickBot="1" x14ac:dyDescent="0.3">
      <c r="A62" s="437"/>
      <c r="B62" s="37" t="s">
        <v>644</v>
      </c>
      <c r="C62" s="53" t="s">
        <v>798</v>
      </c>
      <c r="D62" s="53" t="s">
        <v>799</v>
      </c>
      <c r="E62" s="53" t="s">
        <v>691</v>
      </c>
      <c r="F62" s="53" t="s">
        <v>800</v>
      </c>
      <c r="G62" s="436"/>
      <c r="H62" s="441"/>
    </row>
    <row r="63" spans="1:8" ht="20.149999999999999" customHeight="1" x14ac:dyDescent="0.25">
      <c r="A63" s="425" t="s">
        <v>801</v>
      </c>
      <c r="B63" s="35" t="s">
        <v>642</v>
      </c>
      <c r="C63" s="49" t="s">
        <v>798</v>
      </c>
      <c r="D63" s="49" t="s">
        <v>718</v>
      </c>
      <c r="E63" s="49" t="s">
        <v>802</v>
      </c>
      <c r="F63" s="49" t="s">
        <v>675</v>
      </c>
      <c r="G63" s="427" t="s">
        <v>646</v>
      </c>
      <c r="H63" s="52" t="s">
        <v>803</v>
      </c>
    </row>
    <row r="64" spans="1:8" ht="20.149999999999999" customHeight="1" thickBot="1" x14ac:dyDescent="0.3">
      <c r="A64" s="437"/>
      <c r="B64" s="37" t="s">
        <v>644</v>
      </c>
      <c r="C64" s="53" t="s">
        <v>789</v>
      </c>
      <c r="D64" s="53" t="s">
        <v>782</v>
      </c>
      <c r="E64" s="53" t="s">
        <v>793</v>
      </c>
      <c r="F64" s="53" t="s">
        <v>804</v>
      </c>
      <c r="G64" s="436"/>
      <c r="H64" s="55" t="s">
        <v>805</v>
      </c>
    </row>
    <row r="65" spans="1:8" ht="20.149999999999999" customHeight="1" x14ac:dyDescent="0.25">
      <c r="A65" s="425" t="s">
        <v>806</v>
      </c>
      <c r="B65" s="35" t="s">
        <v>642</v>
      </c>
      <c r="C65" s="49" t="s">
        <v>796</v>
      </c>
      <c r="D65" s="49" t="s">
        <v>794</v>
      </c>
      <c r="E65" s="49" t="s">
        <v>807</v>
      </c>
      <c r="F65" s="49" t="s">
        <v>808</v>
      </c>
      <c r="G65" s="427" t="s">
        <v>646</v>
      </c>
      <c r="H65" s="440" t="s">
        <v>788</v>
      </c>
    </row>
    <row r="66" spans="1:8" ht="20.149999999999999" customHeight="1" thickBot="1" x14ac:dyDescent="0.3">
      <c r="A66" s="437"/>
      <c r="B66" s="37" t="s">
        <v>644</v>
      </c>
      <c r="C66" s="53" t="s">
        <v>763</v>
      </c>
      <c r="D66" s="53" t="s">
        <v>683</v>
      </c>
      <c r="E66" s="53" t="s">
        <v>724</v>
      </c>
      <c r="F66" s="53" t="s">
        <v>809</v>
      </c>
      <c r="G66" s="436"/>
      <c r="H66" s="441"/>
    </row>
    <row r="67" spans="1:8" ht="20.149999999999999" customHeight="1" x14ac:dyDescent="0.25">
      <c r="A67" s="425" t="s">
        <v>810</v>
      </c>
      <c r="B67" s="35" t="s">
        <v>642</v>
      </c>
      <c r="C67" s="49" t="s">
        <v>796</v>
      </c>
      <c r="D67" s="49" t="s">
        <v>811</v>
      </c>
      <c r="E67" s="49" t="s">
        <v>683</v>
      </c>
      <c r="F67" s="49" t="s">
        <v>790</v>
      </c>
      <c r="G67" s="427" t="s">
        <v>646</v>
      </c>
      <c r="H67" s="440" t="s">
        <v>788</v>
      </c>
    </row>
    <row r="68" spans="1:8" ht="20.149999999999999" customHeight="1" thickBot="1" x14ac:dyDescent="0.3">
      <c r="A68" s="437"/>
      <c r="B68" s="37" t="s">
        <v>644</v>
      </c>
      <c r="C68" s="53" t="s">
        <v>718</v>
      </c>
      <c r="D68" s="53" t="s">
        <v>812</v>
      </c>
      <c r="E68" s="53" t="s">
        <v>813</v>
      </c>
      <c r="F68" s="53" t="s">
        <v>814</v>
      </c>
      <c r="G68" s="436"/>
      <c r="H68" s="441"/>
    </row>
    <row r="69" spans="1:8" ht="20.149999999999999" customHeight="1" x14ac:dyDescent="0.25">
      <c r="A69" s="425" t="s">
        <v>815</v>
      </c>
      <c r="B69" s="35" t="s">
        <v>642</v>
      </c>
      <c r="C69" s="49" t="s">
        <v>816</v>
      </c>
      <c r="D69" s="49" t="s">
        <v>817</v>
      </c>
      <c r="E69" s="49" t="s">
        <v>812</v>
      </c>
      <c r="F69" s="49" t="s">
        <v>818</v>
      </c>
      <c r="G69" s="427" t="s">
        <v>646</v>
      </c>
      <c r="H69" s="440" t="s">
        <v>788</v>
      </c>
    </row>
    <row r="70" spans="1:8" ht="20.149999999999999" customHeight="1" thickBot="1" x14ac:dyDescent="0.3">
      <c r="A70" s="437"/>
      <c r="B70" s="37" t="s">
        <v>644</v>
      </c>
      <c r="C70" s="53" t="s">
        <v>819</v>
      </c>
      <c r="D70" s="53" t="s">
        <v>820</v>
      </c>
      <c r="E70" s="53" t="s">
        <v>719</v>
      </c>
      <c r="F70" s="53" t="s">
        <v>683</v>
      </c>
      <c r="G70" s="436"/>
      <c r="H70" s="441"/>
    </row>
    <row r="71" spans="1:8" ht="20.149999999999999" customHeight="1" x14ac:dyDescent="0.25">
      <c r="A71" s="425" t="s">
        <v>821</v>
      </c>
      <c r="B71" s="35" t="s">
        <v>642</v>
      </c>
      <c r="C71" s="49" t="s">
        <v>730</v>
      </c>
      <c r="D71" s="49" t="s">
        <v>822</v>
      </c>
      <c r="E71" s="49" t="s">
        <v>823</v>
      </c>
      <c r="F71" s="49" t="s">
        <v>793</v>
      </c>
      <c r="G71" s="427" t="s">
        <v>646</v>
      </c>
      <c r="H71" s="440" t="s">
        <v>788</v>
      </c>
    </row>
    <row r="72" spans="1:8" ht="20.149999999999999" customHeight="1" thickBot="1" x14ac:dyDescent="0.3">
      <c r="A72" s="437"/>
      <c r="B72" s="37" t="s">
        <v>644</v>
      </c>
      <c r="C72" s="53" t="s">
        <v>824</v>
      </c>
      <c r="D72" s="53" t="s">
        <v>825</v>
      </c>
      <c r="E72" s="53" t="s">
        <v>826</v>
      </c>
      <c r="F72" s="53" t="s">
        <v>827</v>
      </c>
      <c r="G72" s="436"/>
      <c r="H72" s="441"/>
    </row>
    <row r="73" spans="1:8" ht="20.149999999999999" customHeight="1" x14ac:dyDescent="0.25">
      <c r="A73" s="425" t="s">
        <v>828</v>
      </c>
      <c r="B73" s="35" t="s">
        <v>642</v>
      </c>
      <c r="C73" s="49" t="s">
        <v>824</v>
      </c>
      <c r="D73" s="49" t="s">
        <v>788</v>
      </c>
      <c r="E73" s="49" t="s">
        <v>788</v>
      </c>
      <c r="F73" s="49" t="s">
        <v>829</v>
      </c>
      <c r="G73" s="427" t="s">
        <v>646</v>
      </c>
      <c r="H73" s="440" t="s">
        <v>788</v>
      </c>
    </row>
    <row r="74" spans="1:8" ht="20.149999999999999" customHeight="1" thickBot="1" x14ac:dyDescent="0.3">
      <c r="A74" s="437"/>
      <c r="B74" s="37" t="s">
        <v>644</v>
      </c>
      <c r="C74" s="53" t="s">
        <v>788</v>
      </c>
      <c r="D74" s="53" t="s">
        <v>788</v>
      </c>
      <c r="E74" s="53" t="s">
        <v>788</v>
      </c>
      <c r="F74" s="53" t="s">
        <v>788</v>
      </c>
      <c r="G74" s="436"/>
      <c r="H74" s="441"/>
    </row>
    <row r="75" spans="1:8" ht="20.149999999999999" customHeight="1" x14ac:dyDescent="0.25">
      <c r="A75" s="425" t="s">
        <v>830</v>
      </c>
      <c r="B75" s="35" t="s">
        <v>642</v>
      </c>
      <c r="C75" s="49" t="s">
        <v>831</v>
      </c>
      <c r="D75" s="49" t="s">
        <v>788</v>
      </c>
      <c r="E75" s="49" t="s">
        <v>788</v>
      </c>
      <c r="F75" s="49" t="s">
        <v>788</v>
      </c>
      <c r="G75" s="427" t="s">
        <v>646</v>
      </c>
      <c r="H75" s="440" t="s">
        <v>788</v>
      </c>
    </row>
    <row r="76" spans="1:8" ht="20.149999999999999" customHeight="1" thickBot="1" x14ac:dyDescent="0.3">
      <c r="A76" s="437"/>
      <c r="B76" s="37" t="s">
        <v>644</v>
      </c>
      <c r="C76" s="53"/>
      <c r="D76" s="53" t="s">
        <v>788</v>
      </c>
      <c r="E76" s="53" t="s">
        <v>788</v>
      </c>
      <c r="F76" s="53" t="s">
        <v>788</v>
      </c>
      <c r="G76" s="436"/>
      <c r="H76" s="441"/>
    </row>
    <row r="77" spans="1:8" ht="20.149999999999999" customHeight="1" x14ac:dyDescent="0.25">
      <c r="A77" s="425" t="s">
        <v>832</v>
      </c>
      <c r="B77" s="35" t="s">
        <v>642</v>
      </c>
      <c r="C77" s="49" t="s">
        <v>831</v>
      </c>
      <c r="D77" s="49" t="s">
        <v>788</v>
      </c>
      <c r="E77" s="49" t="s">
        <v>788</v>
      </c>
      <c r="F77" s="49" t="s">
        <v>788</v>
      </c>
      <c r="G77" s="427" t="s">
        <v>646</v>
      </c>
      <c r="H77" s="440" t="s">
        <v>788</v>
      </c>
    </row>
    <row r="78" spans="1:8" ht="20.149999999999999" customHeight="1" thickBot="1" x14ac:dyDescent="0.3">
      <c r="A78" s="437"/>
      <c r="B78" s="37" t="s">
        <v>644</v>
      </c>
      <c r="C78" s="53"/>
      <c r="D78" s="53" t="s">
        <v>788</v>
      </c>
      <c r="E78" s="53" t="s">
        <v>788</v>
      </c>
      <c r="F78" s="53" t="s">
        <v>788</v>
      </c>
      <c r="G78" s="436"/>
      <c r="H78" s="441"/>
    </row>
    <row r="79" spans="1:8" ht="20.149999999999999" customHeight="1" x14ac:dyDescent="0.25">
      <c r="A79" s="425" t="s">
        <v>833</v>
      </c>
      <c r="B79" s="35" t="s">
        <v>642</v>
      </c>
      <c r="C79" s="49" t="s">
        <v>831</v>
      </c>
      <c r="D79" s="49" t="s">
        <v>788</v>
      </c>
      <c r="E79" s="49" t="s">
        <v>834</v>
      </c>
      <c r="F79" s="49" t="s">
        <v>683</v>
      </c>
      <c r="G79" s="427" t="s">
        <v>646</v>
      </c>
      <c r="H79" s="440" t="s">
        <v>788</v>
      </c>
    </row>
    <row r="80" spans="1:8" ht="20.149999999999999" customHeight="1" thickBot="1" x14ac:dyDescent="0.3">
      <c r="A80" s="437"/>
      <c r="B80" s="37" t="s">
        <v>644</v>
      </c>
      <c r="C80" s="53" t="s">
        <v>824</v>
      </c>
      <c r="D80" s="53" t="s">
        <v>788</v>
      </c>
      <c r="E80" s="53" t="s">
        <v>788</v>
      </c>
      <c r="F80" s="53" t="s">
        <v>788</v>
      </c>
      <c r="G80" s="436"/>
      <c r="H80" s="441"/>
    </row>
    <row r="81" spans="1:8" ht="20.149999999999999" customHeight="1" x14ac:dyDescent="0.25">
      <c r="A81" s="425" t="s">
        <v>835</v>
      </c>
      <c r="B81" s="35" t="s">
        <v>642</v>
      </c>
      <c r="C81" s="49" t="s">
        <v>788</v>
      </c>
      <c r="D81" s="49" t="s">
        <v>788</v>
      </c>
      <c r="E81" s="49" t="s">
        <v>788</v>
      </c>
      <c r="F81" s="49" t="s">
        <v>788</v>
      </c>
      <c r="G81" s="427" t="s">
        <v>646</v>
      </c>
      <c r="H81" s="440" t="s">
        <v>788</v>
      </c>
    </row>
    <row r="82" spans="1:8" ht="20.149999999999999" customHeight="1" thickBot="1" x14ac:dyDescent="0.3">
      <c r="A82" s="437"/>
      <c r="B82" s="37" t="s">
        <v>644</v>
      </c>
      <c r="C82" s="53" t="s">
        <v>788</v>
      </c>
      <c r="D82" s="53" t="s">
        <v>788</v>
      </c>
      <c r="E82" s="53" t="s">
        <v>788</v>
      </c>
      <c r="F82" s="53" t="s">
        <v>788</v>
      </c>
      <c r="G82" s="436"/>
      <c r="H82" s="441"/>
    </row>
    <row r="83" spans="1:8" ht="20.149999999999999" customHeight="1" x14ac:dyDescent="0.25">
      <c r="A83" s="425" t="s">
        <v>836</v>
      </c>
      <c r="B83" s="35" t="s">
        <v>642</v>
      </c>
      <c r="C83" s="49" t="s">
        <v>831</v>
      </c>
      <c r="D83" s="49" t="s">
        <v>837</v>
      </c>
      <c r="E83" s="49"/>
      <c r="F83" s="49" t="s">
        <v>788</v>
      </c>
      <c r="G83" s="427" t="s">
        <v>646</v>
      </c>
      <c r="H83" s="440" t="s">
        <v>788</v>
      </c>
    </row>
    <row r="84" spans="1:8" ht="20.149999999999999" customHeight="1" thickBot="1" x14ac:dyDescent="0.3">
      <c r="A84" s="437"/>
      <c r="B84" s="37" t="s">
        <v>644</v>
      </c>
      <c r="C84" s="53" t="s">
        <v>788</v>
      </c>
      <c r="D84" s="53" t="s">
        <v>788</v>
      </c>
      <c r="E84" s="53" t="s">
        <v>788</v>
      </c>
      <c r="F84" s="53" t="s">
        <v>788</v>
      </c>
      <c r="G84" s="436"/>
      <c r="H84" s="441"/>
    </row>
    <row r="85" spans="1:8" ht="20.149999999999999" customHeight="1" x14ac:dyDescent="0.25">
      <c r="A85" s="425" t="s">
        <v>838</v>
      </c>
      <c r="B85" s="35" t="s">
        <v>642</v>
      </c>
      <c r="C85" s="49" t="s">
        <v>788</v>
      </c>
      <c r="D85" s="49" t="s">
        <v>788</v>
      </c>
      <c r="E85" s="49"/>
      <c r="F85" s="49" t="s">
        <v>788</v>
      </c>
      <c r="G85" s="427" t="s">
        <v>646</v>
      </c>
      <c r="H85" s="440" t="s">
        <v>788</v>
      </c>
    </row>
    <row r="86" spans="1:8" ht="20.149999999999999" customHeight="1" thickBot="1" x14ac:dyDescent="0.3">
      <c r="A86" s="437"/>
      <c r="B86" s="37" t="s">
        <v>644</v>
      </c>
      <c r="C86" s="53" t="s">
        <v>788</v>
      </c>
      <c r="D86" s="53" t="s">
        <v>788</v>
      </c>
      <c r="E86" s="53" t="s">
        <v>788</v>
      </c>
      <c r="F86" s="53" t="s">
        <v>788</v>
      </c>
      <c r="G86" s="436"/>
      <c r="H86" s="441"/>
    </row>
    <row r="87" spans="1:8" ht="20.149999999999999" customHeight="1" x14ac:dyDescent="0.25">
      <c r="A87" s="425" t="s">
        <v>839</v>
      </c>
      <c r="B87" s="35" t="s">
        <v>642</v>
      </c>
      <c r="C87" s="49" t="s">
        <v>840</v>
      </c>
      <c r="D87" s="49" t="s">
        <v>788</v>
      </c>
      <c r="E87" s="49"/>
      <c r="F87" s="49" t="s">
        <v>788</v>
      </c>
      <c r="G87" s="427" t="s">
        <v>646</v>
      </c>
      <c r="H87" s="440" t="s">
        <v>788</v>
      </c>
    </row>
    <row r="88" spans="1:8" ht="20.149999999999999" customHeight="1" thickBot="1" x14ac:dyDescent="0.3">
      <c r="A88" s="437"/>
      <c r="B88" s="37" t="s">
        <v>644</v>
      </c>
      <c r="C88" s="53" t="s">
        <v>777</v>
      </c>
      <c r="D88" s="53" t="s">
        <v>788</v>
      </c>
      <c r="E88" s="53" t="s">
        <v>788</v>
      </c>
      <c r="F88" s="53" t="s">
        <v>788</v>
      </c>
      <c r="G88" s="436"/>
      <c r="H88" s="441"/>
    </row>
  </sheetData>
  <mergeCells count="134">
    <mergeCell ref="A7:A8"/>
    <mergeCell ref="H7:H8"/>
    <mergeCell ref="A87:A88"/>
    <mergeCell ref="G87:G88"/>
    <mergeCell ref="H87:H88"/>
    <mergeCell ref="A83:A84"/>
    <mergeCell ref="G83:G84"/>
    <mergeCell ref="H83:H84"/>
    <mergeCell ref="A85:A86"/>
    <mergeCell ref="G85:G86"/>
    <mergeCell ref="H85:H86"/>
    <mergeCell ref="A71:A72"/>
    <mergeCell ref="G71:G72"/>
    <mergeCell ref="H71:H72"/>
    <mergeCell ref="A73:A74"/>
    <mergeCell ref="G73:G74"/>
    <mergeCell ref="H73:H74"/>
    <mergeCell ref="H81:H82"/>
    <mergeCell ref="A75:A76"/>
    <mergeCell ref="G75:G76"/>
    <mergeCell ref="H75:H76"/>
    <mergeCell ref="A77:A78"/>
    <mergeCell ref="G77:G78"/>
    <mergeCell ref="H77:H78"/>
    <mergeCell ref="A79:A80"/>
    <mergeCell ref="G79:G80"/>
    <mergeCell ref="H79:H80"/>
    <mergeCell ref="A81:A82"/>
    <mergeCell ref="G81:G82"/>
    <mergeCell ref="A63:A64"/>
    <mergeCell ref="G63:G64"/>
    <mergeCell ref="A65:A66"/>
    <mergeCell ref="G65:G66"/>
    <mergeCell ref="H65:H66"/>
    <mergeCell ref="A67:A68"/>
    <mergeCell ref="G67:G68"/>
    <mergeCell ref="H67:H68"/>
    <mergeCell ref="A69:A70"/>
    <mergeCell ref="G69:G70"/>
    <mergeCell ref="H69:H70"/>
    <mergeCell ref="A55:A56"/>
    <mergeCell ref="G55:G56"/>
    <mergeCell ref="A61:A62"/>
    <mergeCell ref="G61:G62"/>
    <mergeCell ref="A51:A52"/>
    <mergeCell ref="G51:G52"/>
    <mergeCell ref="A53:A54"/>
    <mergeCell ref="G53:G54"/>
    <mergeCell ref="H61:H62"/>
    <mergeCell ref="H57:H58"/>
    <mergeCell ref="A59:A60"/>
    <mergeCell ref="G59:G60"/>
    <mergeCell ref="H59:H60"/>
    <mergeCell ref="A57:A58"/>
    <mergeCell ref="G57:G58"/>
    <mergeCell ref="A1:H1"/>
    <mergeCell ref="A2:H2"/>
    <mergeCell ref="A33:A34"/>
    <mergeCell ref="H33:H34"/>
    <mergeCell ref="A31:A32"/>
    <mergeCell ref="H31:H32"/>
    <mergeCell ref="H29:H30"/>
    <mergeCell ref="G25:G26"/>
    <mergeCell ref="G23:G24"/>
    <mergeCell ref="A23:A24"/>
    <mergeCell ref="H23:H24"/>
    <mergeCell ref="A27:A28"/>
    <mergeCell ref="G27:G28"/>
    <mergeCell ref="H27:H28"/>
    <mergeCell ref="A29:A30"/>
    <mergeCell ref="A25:A26"/>
    <mergeCell ref="A15:A16"/>
    <mergeCell ref="H15:H16"/>
    <mergeCell ref="A17:A18"/>
    <mergeCell ref="H17:H18"/>
    <mergeCell ref="H25:H26"/>
    <mergeCell ref="A19:A20"/>
    <mergeCell ref="G19:G20"/>
    <mergeCell ref="H19:H20"/>
    <mergeCell ref="H41:H42"/>
    <mergeCell ref="A47:A48"/>
    <mergeCell ref="G47:G48"/>
    <mergeCell ref="A49:A50"/>
    <mergeCell ref="G49:G50"/>
    <mergeCell ref="A41:A42"/>
    <mergeCell ref="H43:H44"/>
    <mergeCell ref="A45:A46"/>
    <mergeCell ref="G45:G46"/>
    <mergeCell ref="H45:H46"/>
    <mergeCell ref="A43:A44"/>
    <mergeCell ref="G43:G44"/>
    <mergeCell ref="H9:H10"/>
    <mergeCell ref="F19:F20"/>
    <mergeCell ref="A21:A22"/>
    <mergeCell ref="G21:G22"/>
    <mergeCell ref="H21:H22"/>
    <mergeCell ref="F17:F18"/>
    <mergeCell ref="G17:G18"/>
    <mergeCell ref="A39:A40"/>
    <mergeCell ref="H39:H40"/>
    <mergeCell ref="A35:A36"/>
    <mergeCell ref="H35:H36"/>
    <mergeCell ref="A37:A38"/>
    <mergeCell ref="G37:G38"/>
    <mergeCell ref="H37:H38"/>
    <mergeCell ref="C15:C16"/>
    <mergeCell ref="D15:D16"/>
    <mergeCell ref="E15:E16"/>
    <mergeCell ref="F15:F16"/>
    <mergeCell ref="G15:G16"/>
    <mergeCell ref="A5:A6"/>
    <mergeCell ref="E5:E6"/>
    <mergeCell ref="F5:F6"/>
    <mergeCell ref="G5:G6"/>
    <mergeCell ref="H5:H6"/>
    <mergeCell ref="E7:E8"/>
    <mergeCell ref="F7:F8"/>
    <mergeCell ref="G7:G8"/>
    <mergeCell ref="A13:A14"/>
    <mergeCell ref="E13:E14"/>
    <mergeCell ref="F13:F14"/>
    <mergeCell ref="G13:G14"/>
    <mergeCell ref="H13:H14"/>
    <mergeCell ref="D13:D14"/>
    <mergeCell ref="C13:C14"/>
    <mergeCell ref="A11:A12"/>
    <mergeCell ref="E11:E12"/>
    <mergeCell ref="F11:F12"/>
    <mergeCell ref="G11:G12"/>
    <mergeCell ref="H11:H12"/>
    <mergeCell ref="A9:A10"/>
    <mergeCell ref="E9:E10"/>
    <mergeCell ref="F9:F10"/>
    <mergeCell ref="G9:G10"/>
  </mergeCells>
  <phoneticPr fontId="11" type="noConversion"/>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G70"/>
  <sheetViews>
    <sheetView zoomScaleNormal="100" workbookViewId="0">
      <selection sqref="A1:F1"/>
    </sheetView>
  </sheetViews>
  <sheetFormatPr defaultRowHeight="12.5" x14ac:dyDescent="0.25"/>
  <cols>
    <col min="1" max="1" width="10.54296875" customWidth="1"/>
    <col min="2" max="6" width="28.54296875" customWidth="1"/>
  </cols>
  <sheetData>
    <row r="1" spans="1:7" ht="33" customHeight="1" x14ac:dyDescent="0.5">
      <c r="A1" s="438"/>
      <c r="B1" s="438"/>
      <c r="C1" s="438"/>
      <c r="D1" s="438"/>
      <c r="E1" s="438"/>
      <c r="F1" s="438"/>
      <c r="G1" s="40"/>
    </row>
    <row r="2" spans="1:7" ht="20.149999999999999" customHeight="1" x14ac:dyDescent="0.25">
      <c r="A2" s="245" t="s">
        <v>841</v>
      </c>
      <c r="B2" s="245"/>
      <c r="C2" s="245"/>
      <c r="D2" s="245"/>
      <c r="E2" s="245"/>
      <c r="F2" s="245"/>
      <c r="G2" s="5"/>
    </row>
    <row r="3" spans="1:7" ht="20.149999999999999" customHeight="1" thickBot="1" x14ac:dyDescent="0.3">
      <c r="A3" s="29"/>
      <c r="B3" s="29"/>
      <c r="C3" s="29"/>
      <c r="D3" s="29"/>
      <c r="E3" s="29"/>
      <c r="F3" s="29"/>
    </row>
    <row r="4" spans="1:7" ht="20.149999999999999" customHeight="1" thickBot="1" x14ac:dyDescent="0.3">
      <c r="A4" s="146" t="s">
        <v>94</v>
      </c>
      <c r="B4" s="147" t="s">
        <v>488</v>
      </c>
      <c r="C4" s="147" t="s">
        <v>842</v>
      </c>
      <c r="D4" s="147" t="s">
        <v>198</v>
      </c>
      <c r="E4" s="147" t="s">
        <v>843</v>
      </c>
      <c r="F4" s="148" t="s">
        <v>198</v>
      </c>
    </row>
    <row r="5" spans="1:7" ht="20.149999999999999" customHeight="1" thickBot="1" x14ac:dyDescent="0.3">
      <c r="A5" s="425" t="s">
        <v>641</v>
      </c>
      <c r="B5" s="33" t="s">
        <v>844</v>
      </c>
      <c r="C5" s="49" t="s">
        <v>845</v>
      </c>
      <c r="D5" s="49" t="s">
        <v>56</v>
      </c>
      <c r="E5" s="53" t="s">
        <v>299</v>
      </c>
      <c r="F5" s="53" t="s">
        <v>63</v>
      </c>
    </row>
    <row r="6" spans="1:7" ht="20.149999999999999" customHeight="1" thickBot="1" x14ac:dyDescent="0.3">
      <c r="A6" s="443"/>
      <c r="B6" s="38" t="s">
        <v>846</v>
      </c>
      <c r="C6" s="53" t="s">
        <v>361</v>
      </c>
      <c r="D6" s="53" t="s">
        <v>847</v>
      </c>
      <c r="E6" s="53" t="s">
        <v>369</v>
      </c>
      <c r="F6" s="55" t="s">
        <v>71</v>
      </c>
    </row>
    <row r="7" spans="1:7" ht="20.149999999999999" customHeight="1" x14ac:dyDescent="0.25">
      <c r="A7" s="425" t="s">
        <v>645</v>
      </c>
      <c r="B7" s="33" t="s">
        <v>844</v>
      </c>
      <c r="C7" s="49" t="s">
        <v>232</v>
      </c>
      <c r="D7" s="49" t="s">
        <v>56</v>
      </c>
      <c r="E7" s="49" t="s">
        <v>236</v>
      </c>
      <c r="F7" s="52" t="s">
        <v>56</v>
      </c>
    </row>
    <row r="8" spans="1:7" ht="20.149999999999999" customHeight="1" thickBot="1" x14ac:dyDescent="0.3">
      <c r="A8" s="443"/>
      <c r="B8" s="38" t="s">
        <v>846</v>
      </c>
      <c r="C8" s="53" t="s">
        <v>361</v>
      </c>
      <c r="D8" s="53" t="s">
        <v>668</v>
      </c>
      <c r="E8" s="53" t="s">
        <v>848</v>
      </c>
      <c r="F8" s="55" t="s">
        <v>484</v>
      </c>
    </row>
    <row r="9" spans="1:7" ht="20.149999999999999" customHeight="1" x14ac:dyDescent="0.25">
      <c r="A9" s="425" t="s">
        <v>648</v>
      </c>
      <c r="B9" s="33" t="s">
        <v>844</v>
      </c>
      <c r="C9" s="49"/>
      <c r="D9" s="49"/>
      <c r="E9" s="49"/>
      <c r="F9" s="52"/>
    </row>
    <row r="10" spans="1:7" ht="20.149999999999999" customHeight="1" thickBot="1" x14ac:dyDescent="0.3">
      <c r="A10" s="443"/>
      <c r="B10" s="38" t="s">
        <v>846</v>
      </c>
      <c r="C10" s="53"/>
      <c r="D10" s="53"/>
      <c r="E10" s="53"/>
      <c r="F10" s="55"/>
    </row>
    <row r="11" spans="1:7" ht="20.149999999999999" customHeight="1" x14ac:dyDescent="0.25">
      <c r="A11" s="425" t="s">
        <v>652</v>
      </c>
      <c r="B11" s="33" t="s">
        <v>844</v>
      </c>
      <c r="C11" s="49"/>
      <c r="D11" s="49"/>
      <c r="E11" s="49"/>
      <c r="F11" s="32"/>
    </row>
    <row r="12" spans="1:7" ht="20.149999999999999" customHeight="1" thickBot="1" x14ac:dyDescent="0.3">
      <c r="A12" s="443"/>
      <c r="B12" s="38" t="s">
        <v>846</v>
      </c>
      <c r="C12" s="53"/>
      <c r="D12" s="53"/>
      <c r="E12" s="53"/>
      <c r="F12" s="55"/>
    </row>
    <row r="13" spans="1:7" ht="20.149999999999999" customHeight="1" x14ac:dyDescent="0.25">
      <c r="A13" s="425" t="s">
        <v>655</v>
      </c>
      <c r="B13" s="33" t="s">
        <v>849</v>
      </c>
      <c r="C13" s="427" t="s">
        <v>646</v>
      </c>
      <c r="D13" s="427" t="s">
        <v>646</v>
      </c>
      <c r="E13" s="427" t="s">
        <v>646</v>
      </c>
      <c r="F13" s="440" t="s">
        <v>646</v>
      </c>
    </row>
    <row r="14" spans="1:7" ht="20.149999999999999" customHeight="1" thickBot="1" x14ac:dyDescent="0.3">
      <c r="A14" s="443"/>
      <c r="B14" s="38" t="s">
        <v>850</v>
      </c>
      <c r="C14" s="428"/>
      <c r="D14" s="428"/>
      <c r="E14" s="428"/>
      <c r="F14" s="441"/>
    </row>
    <row r="15" spans="1:7" ht="20.149999999999999" customHeight="1" x14ac:dyDescent="0.25">
      <c r="A15" s="425" t="s">
        <v>656</v>
      </c>
      <c r="B15" s="33" t="s">
        <v>849</v>
      </c>
      <c r="C15" s="427" t="s">
        <v>646</v>
      </c>
      <c r="D15" s="427" t="s">
        <v>646</v>
      </c>
      <c r="E15" s="427" t="s">
        <v>646</v>
      </c>
      <c r="F15" s="440" t="s">
        <v>646</v>
      </c>
    </row>
    <row r="16" spans="1:7" ht="20.149999999999999" customHeight="1" thickBot="1" x14ac:dyDescent="0.3">
      <c r="A16" s="443"/>
      <c r="B16" s="38" t="s">
        <v>850</v>
      </c>
      <c r="C16" s="428"/>
      <c r="D16" s="428"/>
      <c r="E16" s="428"/>
      <c r="F16" s="441"/>
    </row>
    <row r="17" spans="1:6" ht="20.149999999999999" customHeight="1" x14ac:dyDescent="0.25">
      <c r="A17" s="425" t="s">
        <v>657</v>
      </c>
      <c r="B17" s="33" t="s">
        <v>849</v>
      </c>
      <c r="C17" s="49" t="s">
        <v>851</v>
      </c>
      <c r="D17" s="49" t="s">
        <v>56</v>
      </c>
      <c r="E17" s="49" t="s">
        <v>242</v>
      </c>
      <c r="F17" s="32" t="s">
        <v>56</v>
      </c>
    </row>
    <row r="18" spans="1:6" ht="20.149999999999999" customHeight="1" thickBot="1" x14ac:dyDescent="0.3">
      <c r="A18" s="443"/>
      <c r="B18" s="38" t="s">
        <v>850</v>
      </c>
      <c r="C18" s="53" t="s">
        <v>852</v>
      </c>
      <c r="D18" s="53" t="s">
        <v>681</v>
      </c>
      <c r="E18" s="53" t="s">
        <v>853</v>
      </c>
      <c r="F18" s="55" t="s">
        <v>854</v>
      </c>
    </row>
    <row r="19" spans="1:6" ht="20.149999999999999" customHeight="1" x14ac:dyDescent="0.25">
      <c r="A19" s="425" t="s">
        <v>664</v>
      </c>
      <c r="B19" s="33" t="s">
        <v>849</v>
      </c>
      <c r="C19" s="49" t="s">
        <v>855</v>
      </c>
      <c r="D19" s="49" t="s">
        <v>667</v>
      </c>
      <c r="E19" s="49" t="s">
        <v>856</v>
      </c>
      <c r="F19" s="32" t="s">
        <v>661</v>
      </c>
    </row>
    <row r="20" spans="1:6" ht="20.149999999999999" customHeight="1" thickBot="1" x14ac:dyDescent="0.3">
      <c r="A20" s="443"/>
      <c r="B20" s="38" t="s">
        <v>850</v>
      </c>
      <c r="C20" s="53" t="s">
        <v>857</v>
      </c>
      <c r="D20" s="53" t="s">
        <v>714</v>
      </c>
      <c r="E20" s="53" t="s">
        <v>858</v>
      </c>
      <c r="F20" s="55" t="s">
        <v>659</v>
      </c>
    </row>
    <row r="21" spans="1:6" ht="20.149999999999999" customHeight="1" x14ac:dyDescent="0.25">
      <c r="A21" s="425" t="s">
        <v>670</v>
      </c>
      <c r="B21" s="33" t="s">
        <v>849</v>
      </c>
      <c r="C21" s="49" t="s">
        <v>302</v>
      </c>
      <c r="D21" s="49" t="s">
        <v>667</v>
      </c>
      <c r="E21" s="49" t="s">
        <v>859</v>
      </c>
      <c r="F21" s="32" t="s">
        <v>674</v>
      </c>
    </row>
    <row r="22" spans="1:6" ht="20.149999999999999" customHeight="1" thickBot="1" x14ac:dyDescent="0.3">
      <c r="A22" s="443"/>
      <c r="B22" s="38" t="s">
        <v>850</v>
      </c>
      <c r="C22" s="53" t="s">
        <v>860</v>
      </c>
      <c r="D22" s="53" t="s">
        <v>861</v>
      </c>
      <c r="E22" s="53" t="s">
        <v>862</v>
      </c>
      <c r="F22" s="55" t="s">
        <v>863</v>
      </c>
    </row>
    <row r="23" spans="1:6" ht="20.149999999999999" customHeight="1" x14ac:dyDescent="0.25">
      <c r="A23" s="425" t="s">
        <v>676</v>
      </c>
      <c r="B23" s="33" t="s">
        <v>849</v>
      </c>
      <c r="C23" s="49" t="s">
        <v>228</v>
      </c>
      <c r="D23" s="49" t="s">
        <v>661</v>
      </c>
      <c r="E23" s="49" t="s">
        <v>864</v>
      </c>
      <c r="F23" s="32" t="s">
        <v>56</v>
      </c>
    </row>
    <row r="24" spans="1:6" ht="20.149999999999999" customHeight="1" thickBot="1" x14ac:dyDescent="0.3">
      <c r="A24" s="443"/>
      <c r="B24" s="38" t="s">
        <v>850</v>
      </c>
      <c r="C24" s="53" t="s">
        <v>865</v>
      </c>
      <c r="D24" s="53" t="s">
        <v>678</v>
      </c>
      <c r="E24" s="53" t="s">
        <v>866</v>
      </c>
      <c r="F24" s="55" t="s">
        <v>675</v>
      </c>
    </row>
    <row r="25" spans="1:6" ht="20.149999999999999" customHeight="1" x14ac:dyDescent="0.25">
      <c r="A25" s="425" t="s">
        <v>682</v>
      </c>
      <c r="B25" s="33" t="s">
        <v>849</v>
      </c>
      <c r="C25" s="49" t="s">
        <v>851</v>
      </c>
      <c r="D25" s="49" t="s">
        <v>736</v>
      </c>
      <c r="E25" s="49" t="s">
        <v>302</v>
      </c>
      <c r="F25" s="32" t="s">
        <v>667</v>
      </c>
    </row>
    <row r="26" spans="1:6" ht="20.149999999999999" customHeight="1" thickBot="1" x14ac:dyDescent="0.3">
      <c r="A26" s="443"/>
      <c r="B26" s="38" t="s">
        <v>850</v>
      </c>
      <c r="C26" s="53" t="s">
        <v>867</v>
      </c>
      <c r="D26" s="53" t="s">
        <v>868</v>
      </c>
      <c r="E26" s="53" t="s">
        <v>263</v>
      </c>
      <c r="F26" s="55" t="s">
        <v>688</v>
      </c>
    </row>
    <row r="27" spans="1:6" ht="20.149999999999999" customHeight="1" x14ac:dyDescent="0.25">
      <c r="A27" s="425" t="s">
        <v>689</v>
      </c>
      <c r="B27" s="33" t="s">
        <v>849</v>
      </c>
      <c r="C27" s="49" t="s">
        <v>855</v>
      </c>
      <c r="D27" s="49" t="s">
        <v>667</v>
      </c>
      <c r="E27" s="49" t="s">
        <v>869</v>
      </c>
      <c r="F27" s="52" t="s">
        <v>56</v>
      </c>
    </row>
    <row r="28" spans="1:6" ht="20.149999999999999" customHeight="1" thickBot="1" x14ac:dyDescent="0.3">
      <c r="A28" s="443"/>
      <c r="B28" s="38" t="s">
        <v>850</v>
      </c>
      <c r="C28" s="38" t="s">
        <v>389</v>
      </c>
      <c r="D28" s="38" t="s">
        <v>694</v>
      </c>
      <c r="E28" s="38" t="s">
        <v>870</v>
      </c>
      <c r="F28" s="31" t="s">
        <v>672</v>
      </c>
    </row>
    <row r="29" spans="1:6" ht="20.149999999999999" customHeight="1" x14ac:dyDescent="0.25">
      <c r="A29" s="425" t="s">
        <v>695</v>
      </c>
      <c r="B29" s="33" t="s">
        <v>849</v>
      </c>
      <c r="C29" s="49" t="s">
        <v>302</v>
      </c>
      <c r="D29" s="49" t="s">
        <v>667</v>
      </c>
      <c r="E29" s="49" t="s">
        <v>871</v>
      </c>
      <c r="F29" s="52" t="s">
        <v>674</v>
      </c>
    </row>
    <row r="30" spans="1:6" ht="20.149999999999999" customHeight="1" thickBot="1" x14ac:dyDescent="0.3">
      <c r="A30" s="443"/>
      <c r="B30" s="38" t="s">
        <v>872</v>
      </c>
      <c r="C30" s="38" t="s">
        <v>873</v>
      </c>
      <c r="D30" s="38" t="s">
        <v>701</v>
      </c>
      <c r="E30" s="38" t="s">
        <v>281</v>
      </c>
      <c r="F30" s="31" t="s">
        <v>698</v>
      </c>
    </row>
    <row r="31" spans="1:6" ht="20.149999999999999" customHeight="1" x14ac:dyDescent="0.25">
      <c r="A31" s="442" t="s">
        <v>702</v>
      </c>
      <c r="B31" s="33" t="s">
        <v>849</v>
      </c>
      <c r="C31" s="33" t="s">
        <v>851</v>
      </c>
      <c r="D31" s="33" t="s">
        <v>54</v>
      </c>
      <c r="E31" s="33" t="s">
        <v>874</v>
      </c>
      <c r="F31" s="32" t="s">
        <v>703</v>
      </c>
    </row>
    <row r="32" spans="1:6" ht="20.149999999999999" customHeight="1" thickBot="1" x14ac:dyDescent="0.3">
      <c r="A32" s="443"/>
      <c r="B32" s="38" t="s">
        <v>872</v>
      </c>
      <c r="C32" s="38" t="s">
        <v>302</v>
      </c>
      <c r="D32" s="38" t="s">
        <v>667</v>
      </c>
      <c r="E32" s="38" t="s">
        <v>252</v>
      </c>
      <c r="F32" s="31" t="s">
        <v>708</v>
      </c>
    </row>
    <row r="33" spans="1:6" ht="20.149999999999999" customHeight="1" x14ac:dyDescent="0.25">
      <c r="A33" s="442" t="s">
        <v>710</v>
      </c>
      <c r="B33" s="33" t="s">
        <v>849</v>
      </c>
      <c r="C33" s="33" t="s">
        <v>875</v>
      </c>
      <c r="D33" s="33" t="s">
        <v>714</v>
      </c>
      <c r="E33" s="33" t="s">
        <v>876</v>
      </c>
      <c r="F33" s="32" t="s">
        <v>717</v>
      </c>
    </row>
    <row r="34" spans="1:6" ht="20.149999999999999" customHeight="1" thickBot="1" x14ac:dyDescent="0.3">
      <c r="A34" s="443"/>
      <c r="B34" s="38" t="s">
        <v>872</v>
      </c>
      <c r="C34" s="38" t="s">
        <v>871</v>
      </c>
      <c r="D34" s="38" t="s">
        <v>674</v>
      </c>
      <c r="E34" s="38" t="s">
        <v>302</v>
      </c>
      <c r="F34" s="31" t="s">
        <v>722</v>
      </c>
    </row>
    <row r="35" spans="1:6" ht="20.149999999999999" customHeight="1" x14ac:dyDescent="0.25">
      <c r="A35" s="442" t="s">
        <v>716</v>
      </c>
      <c r="B35" s="33" t="s">
        <v>849</v>
      </c>
      <c r="C35" s="33" t="s">
        <v>874</v>
      </c>
      <c r="D35" s="33" t="s">
        <v>703</v>
      </c>
      <c r="E35" s="33" t="s">
        <v>876</v>
      </c>
      <c r="F35" s="32" t="s">
        <v>667</v>
      </c>
    </row>
    <row r="36" spans="1:6" ht="20.149999999999999" customHeight="1" thickBot="1" x14ac:dyDescent="0.3">
      <c r="A36" s="443"/>
      <c r="B36" s="38" t="s">
        <v>872</v>
      </c>
      <c r="C36" s="38" t="s">
        <v>871</v>
      </c>
      <c r="D36" s="38" t="s">
        <v>674</v>
      </c>
      <c r="E36" s="38" t="s">
        <v>851</v>
      </c>
      <c r="F36" s="31" t="s">
        <v>722</v>
      </c>
    </row>
    <row r="37" spans="1:6" ht="20.149999999999999" customHeight="1" x14ac:dyDescent="0.25">
      <c r="A37" s="442" t="s">
        <v>723</v>
      </c>
      <c r="B37" s="33" t="s">
        <v>849</v>
      </c>
      <c r="C37" s="33" t="s">
        <v>877</v>
      </c>
      <c r="D37" s="33" t="s">
        <v>703</v>
      </c>
      <c r="E37" s="33" t="s">
        <v>878</v>
      </c>
      <c r="F37" s="32" t="s">
        <v>56</v>
      </c>
    </row>
    <row r="38" spans="1:6" ht="20.149999999999999" customHeight="1" thickBot="1" x14ac:dyDescent="0.3">
      <c r="A38" s="443"/>
      <c r="B38" s="38" t="s">
        <v>850</v>
      </c>
      <c r="C38" s="38" t="s">
        <v>879</v>
      </c>
      <c r="D38" s="38" t="s">
        <v>700</v>
      </c>
      <c r="E38" s="38" t="s">
        <v>880</v>
      </c>
      <c r="F38" s="31" t="s">
        <v>675</v>
      </c>
    </row>
    <row r="39" spans="1:6" ht="20.149999999999999" customHeight="1" x14ac:dyDescent="0.25">
      <c r="A39" s="442" t="s">
        <v>729</v>
      </c>
      <c r="B39" s="33" t="s">
        <v>849</v>
      </c>
      <c r="C39" s="33" t="s">
        <v>881</v>
      </c>
      <c r="D39" s="33" t="s">
        <v>794</v>
      </c>
      <c r="E39" s="33" t="s">
        <v>882</v>
      </c>
      <c r="F39" s="32" t="s">
        <v>883</v>
      </c>
    </row>
    <row r="40" spans="1:6" ht="20.149999999999999" customHeight="1" thickBot="1" x14ac:dyDescent="0.3">
      <c r="A40" s="443"/>
      <c r="B40" s="38" t="s">
        <v>872</v>
      </c>
      <c r="C40" s="38" t="s">
        <v>879</v>
      </c>
      <c r="D40" s="38" t="s">
        <v>700</v>
      </c>
      <c r="E40" s="38" t="s">
        <v>884</v>
      </c>
      <c r="F40" s="31" t="s">
        <v>745</v>
      </c>
    </row>
    <row r="41" spans="1:6" ht="20.149999999999999" customHeight="1" x14ac:dyDescent="0.25">
      <c r="A41" s="442" t="s">
        <v>735</v>
      </c>
      <c r="B41" s="33" t="s">
        <v>849</v>
      </c>
      <c r="C41" s="33" t="s">
        <v>885</v>
      </c>
      <c r="D41" s="33" t="s">
        <v>56</v>
      </c>
      <c r="E41" s="33" t="s">
        <v>881</v>
      </c>
      <c r="F41" s="32" t="s">
        <v>751</v>
      </c>
    </row>
    <row r="42" spans="1:6" ht="20.149999999999999" customHeight="1" thickBot="1" x14ac:dyDescent="0.3">
      <c r="A42" s="443"/>
      <c r="B42" s="38" t="s">
        <v>872</v>
      </c>
      <c r="C42" s="38" t="s">
        <v>886</v>
      </c>
      <c r="D42" s="38" t="s">
        <v>739</v>
      </c>
      <c r="E42" s="38" t="s">
        <v>306</v>
      </c>
      <c r="F42" s="31" t="s">
        <v>730</v>
      </c>
    </row>
    <row r="43" spans="1:6" ht="20.149999999999999" customHeight="1" x14ac:dyDescent="0.25">
      <c r="A43" s="442" t="s">
        <v>742</v>
      </c>
      <c r="B43" s="33" t="s">
        <v>849</v>
      </c>
      <c r="C43" s="33" t="s">
        <v>876</v>
      </c>
      <c r="D43" s="33" t="s">
        <v>734</v>
      </c>
      <c r="E43" s="33" t="s">
        <v>881</v>
      </c>
      <c r="F43" s="32" t="s">
        <v>751</v>
      </c>
    </row>
    <row r="44" spans="1:6" ht="20.149999999999999" customHeight="1" thickBot="1" x14ac:dyDescent="0.3">
      <c r="A44" s="443"/>
      <c r="B44" s="38" t="s">
        <v>850</v>
      </c>
      <c r="C44" s="38" t="s">
        <v>887</v>
      </c>
      <c r="D44" s="38" t="s">
        <v>744</v>
      </c>
      <c r="E44" s="38" t="s">
        <v>888</v>
      </c>
      <c r="F44" s="31" t="s">
        <v>889</v>
      </c>
    </row>
    <row r="45" spans="1:6" ht="20.149999999999999" customHeight="1" x14ac:dyDescent="0.25">
      <c r="A45" s="442" t="s">
        <v>747</v>
      </c>
      <c r="B45" s="33" t="s">
        <v>849</v>
      </c>
      <c r="C45" s="33" t="s">
        <v>890</v>
      </c>
      <c r="D45" s="33" t="s">
        <v>724</v>
      </c>
      <c r="E45" s="33" t="s">
        <v>885</v>
      </c>
      <c r="F45" s="32" t="s">
        <v>750</v>
      </c>
    </row>
    <row r="46" spans="1:6" ht="20.149999999999999" customHeight="1" thickBot="1" x14ac:dyDescent="0.3">
      <c r="A46" s="443"/>
      <c r="B46" s="38" t="s">
        <v>850</v>
      </c>
      <c r="C46" s="38" t="s">
        <v>876</v>
      </c>
      <c r="D46" s="38" t="s">
        <v>891</v>
      </c>
      <c r="E46" s="38" t="s">
        <v>892</v>
      </c>
      <c r="F46" s="31" t="s">
        <v>661</v>
      </c>
    </row>
    <row r="47" spans="1:6" ht="20.149999999999999" customHeight="1" x14ac:dyDescent="0.25">
      <c r="A47" s="442" t="s">
        <v>753</v>
      </c>
      <c r="B47" s="33" t="s">
        <v>849</v>
      </c>
      <c r="C47" s="33" t="s">
        <v>881</v>
      </c>
      <c r="D47" s="33" t="s">
        <v>756</v>
      </c>
      <c r="E47" s="33" t="s">
        <v>893</v>
      </c>
      <c r="F47" s="32" t="s">
        <v>756</v>
      </c>
    </row>
    <row r="48" spans="1:6" ht="20.149999999999999" customHeight="1" thickBot="1" x14ac:dyDescent="0.3">
      <c r="A48" s="443"/>
      <c r="B48" s="38" t="s">
        <v>850</v>
      </c>
      <c r="C48" s="38" t="s">
        <v>885</v>
      </c>
      <c r="D48" s="38" t="s">
        <v>894</v>
      </c>
      <c r="E48" s="38" t="s">
        <v>876</v>
      </c>
      <c r="F48" s="31" t="s">
        <v>894</v>
      </c>
    </row>
    <row r="49" spans="1:6" ht="20.149999999999999" customHeight="1" x14ac:dyDescent="0.25">
      <c r="A49" s="442" t="s">
        <v>759</v>
      </c>
      <c r="B49" s="33" t="s">
        <v>849</v>
      </c>
      <c r="C49" s="33" t="s">
        <v>895</v>
      </c>
      <c r="D49" s="33" t="s">
        <v>738</v>
      </c>
      <c r="E49" s="33" t="s">
        <v>896</v>
      </c>
      <c r="F49" s="32" t="s">
        <v>738</v>
      </c>
    </row>
    <row r="50" spans="1:6" ht="20.149999999999999" customHeight="1" thickBot="1" x14ac:dyDescent="0.3">
      <c r="A50" s="443"/>
      <c r="B50" s="38" t="s">
        <v>850</v>
      </c>
      <c r="C50" s="38" t="s">
        <v>897</v>
      </c>
      <c r="D50" s="38" t="s">
        <v>750</v>
      </c>
      <c r="E50" s="38" t="s">
        <v>873</v>
      </c>
      <c r="F50" s="31" t="s">
        <v>724</v>
      </c>
    </row>
    <row r="51" spans="1:6" ht="20.149999999999999" customHeight="1" x14ac:dyDescent="0.25">
      <c r="A51" s="442" t="s">
        <v>765</v>
      </c>
      <c r="B51" s="33" t="s">
        <v>849</v>
      </c>
      <c r="C51" s="33" t="s">
        <v>896</v>
      </c>
      <c r="D51" s="33" t="s">
        <v>738</v>
      </c>
      <c r="E51" s="33" t="s">
        <v>788</v>
      </c>
      <c r="F51" s="32" t="s">
        <v>788</v>
      </c>
    </row>
    <row r="52" spans="1:6" ht="20.149999999999999" customHeight="1" thickBot="1" x14ac:dyDescent="0.3">
      <c r="A52" s="443"/>
      <c r="B52" s="38" t="s">
        <v>850</v>
      </c>
      <c r="C52" s="38" t="s">
        <v>898</v>
      </c>
      <c r="D52" s="38" t="s">
        <v>750</v>
      </c>
      <c r="E52" s="38" t="s">
        <v>788</v>
      </c>
      <c r="F52" s="31" t="s">
        <v>788</v>
      </c>
    </row>
    <row r="53" spans="1:6" ht="20.149999999999999" customHeight="1" x14ac:dyDescent="0.25">
      <c r="A53" s="442" t="s">
        <v>773</v>
      </c>
      <c r="B53" s="33" t="s">
        <v>849</v>
      </c>
      <c r="C53" s="33" t="s">
        <v>899</v>
      </c>
      <c r="D53" s="33" t="s">
        <v>718</v>
      </c>
      <c r="E53" s="33" t="s">
        <v>896</v>
      </c>
      <c r="F53" s="32" t="s">
        <v>738</v>
      </c>
    </row>
    <row r="54" spans="1:6" ht="20.149999999999999" customHeight="1" thickBot="1" x14ac:dyDescent="0.3">
      <c r="A54" s="443"/>
      <c r="B54" s="38" t="s">
        <v>850</v>
      </c>
      <c r="C54" s="38" t="s">
        <v>900</v>
      </c>
      <c r="D54" s="38" t="s">
        <v>662</v>
      </c>
      <c r="E54" s="38" t="s">
        <v>901</v>
      </c>
      <c r="F54" s="31" t="s">
        <v>750</v>
      </c>
    </row>
    <row r="55" spans="1:6" ht="20.149999999999999" customHeight="1" x14ac:dyDescent="0.25">
      <c r="A55" s="442" t="s">
        <v>779</v>
      </c>
      <c r="B55" s="33" t="s">
        <v>849</v>
      </c>
      <c r="C55" s="33" t="s">
        <v>899</v>
      </c>
      <c r="D55" s="33" t="s">
        <v>718</v>
      </c>
      <c r="E55" s="33" t="s">
        <v>902</v>
      </c>
      <c r="F55" s="32" t="s">
        <v>788</v>
      </c>
    </row>
    <row r="56" spans="1:6" ht="20.149999999999999" customHeight="1" thickBot="1" x14ac:dyDescent="0.3">
      <c r="A56" s="443"/>
      <c r="B56" s="38" t="s">
        <v>850</v>
      </c>
      <c r="C56" s="38" t="s">
        <v>900</v>
      </c>
      <c r="D56" s="38" t="s">
        <v>662</v>
      </c>
      <c r="E56" s="38" t="s">
        <v>892</v>
      </c>
      <c r="F56" s="31" t="s">
        <v>788</v>
      </c>
    </row>
    <row r="57" spans="1:6" ht="20.149999999999999" customHeight="1" x14ac:dyDescent="0.25">
      <c r="A57" s="442" t="s">
        <v>785</v>
      </c>
      <c r="B57" s="33" t="s">
        <v>849</v>
      </c>
      <c r="C57" s="33" t="s">
        <v>885</v>
      </c>
      <c r="D57" s="33" t="s">
        <v>903</v>
      </c>
      <c r="E57" s="33" t="s">
        <v>904</v>
      </c>
      <c r="F57" s="32" t="s">
        <v>903</v>
      </c>
    </row>
    <row r="58" spans="1:6" ht="20.149999999999999" customHeight="1" thickBot="1" x14ac:dyDescent="0.3">
      <c r="A58" s="443"/>
      <c r="B58" s="38" t="s">
        <v>850</v>
      </c>
      <c r="C58" s="38" t="s">
        <v>905</v>
      </c>
      <c r="D58" s="38" t="s">
        <v>788</v>
      </c>
      <c r="E58" s="38" t="s">
        <v>906</v>
      </c>
      <c r="F58" s="31" t="s">
        <v>788</v>
      </c>
    </row>
    <row r="59" spans="1:6" ht="20.149999999999999" customHeight="1" x14ac:dyDescent="0.25">
      <c r="A59" s="442" t="s">
        <v>792</v>
      </c>
      <c r="B59" s="33" t="s">
        <v>849</v>
      </c>
      <c r="C59" s="33" t="s">
        <v>907</v>
      </c>
      <c r="D59" s="33" t="s">
        <v>903</v>
      </c>
      <c r="E59" s="33" t="s">
        <v>885</v>
      </c>
      <c r="F59" s="32" t="s">
        <v>903</v>
      </c>
    </row>
    <row r="60" spans="1:6" ht="20.149999999999999" customHeight="1" thickBot="1" x14ac:dyDescent="0.3">
      <c r="A60" s="443"/>
      <c r="B60" s="38" t="s">
        <v>850</v>
      </c>
      <c r="C60" s="38" t="s">
        <v>908</v>
      </c>
      <c r="D60" s="38" t="s">
        <v>788</v>
      </c>
      <c r="E60" s="38" t="s">
        <v>909</v>
      </c>
      <c r="F60" s="31" t="s">
        <v>788</v>
      </c>
    </row>
    <row r="61" spans="1:6" ht="20.149999999999999" customHeight="1" x14ac:dyDescent="0.25">
      <c r="A61" s="442" t="s">
        <v>797</v>
      </c>
      <c r="B61" s="33" t="s">
        <v>849</v>
      </c>
      <c r="C61" s="33" t="s">
        <v>910</v>
      </c>
      <c r="D61" s="33" t="s">
        <v>903</v>
      </c>
      <c r="E61" s="33" t="s">
        <v>788</v>
      </c>
      <c r="F61" s="32" t="s">
        <v>788</v>
      </c>
    </row>
    <row r="62" spans="1:6" ht="20.149999999999999" customHeight="1" thickBot="1" x14ac:dyDescent="0.3">
      <c r="A62" s="443"/>
      <c r="B62" s="38" t="s">
        <v>850</v>
      </c>
      <c r="C62" s="38" t="s">
        <v>788</v>
      </c>
      <c r="D62" s="38" t="s">
        <v>788</v>
      </c>
      <c r="E62" s="38" t="s">
        <v>788</v>
      </c>
      <c r="F62" s="31" t="s">
        <v>788</v>
      </c>
    </row>
    <row r="63" spans="1:6" ht="20.149999999999999" customHeight="1" x14ac:dyDescent="0.25">
      <c r="A63" s="442" t="s">
        <v>801</v>
      </c>
      <c r="B63" s="33" t="s">
        <v>849</v>
      </c>
      <c r="C63" s="33" t="s">
        <v>911</v>
      </c>
      <c r="D63" s="33" t="s">
        <v>788</v>
      </c>
      <c r="E63" s="33" t="s">
        <v>912</v>
      </c>
      <c r="F63" s="32" t="s">
        <v>683</v>
      </c>
    </row>
    <row r="64" spans="1:6" ht="20.149999999999999" customHeight="1" thickBot="1" x14ac:dyDescent="0.3">
      <c r="A64" s="443"/>
      <c r="B64" s="38" t="s">
        <v>850</v>
      </c>
      <c r="C64" s="38" t="s">
        <v>913</v>
      </c>
      <c r="D64" s="38" t="s">
        <v>914</v>
      </c>
      <c r="E64" s="38" t="s">
        <v>915</v>
      </c>
      <c r="F64" s="31" t="s">
        <v>788</v>
      </c>
    </row>
    <row r="65" spans="1:6" ht="20.149999999999999" customHeight="1" x14ac:dyDescent="0.25">
      <c r="A65" s="442" t="s">
        <v>806</v>
      </c>
      <c r="B65" s="33" t="s">
        <v>849</v>
      </c>
      <c r="C65" s="33" t="s">
        <v>910</v>
      </c>
      <c r="D65" s="33" t="s">
        <v>782</v>
      </c>
      <c r="E65" s="33" t="s">
        <v>306</v>
      </c>
      <c r="F65" s="32" t="s">
        <v>788</v>
      </c>
    </row>
    <row r="66" spans="1:6" ht="20.149999999999999" customHeight="1" thickBot="1" x14ac:dyDescent="0.3">
      <c r="A66" s="443"/>
      <c r="B66" s="38" t="s">
        <v>850</v>
      </c>
      <c r="C66" s="38" t="s">
        <v>916</v>
      </c>
      <c r="D66" s="38" t="s">
        <v>917</v>
      </c>
      <c r="E66" s="38" t="s">
        <v>918</v>
      </c>
      <c r="F66" s="31" t="s">
        <v>724</v>
      </c>
    </row>
    <row r="67" spans="1:6" ht="20.149999999999999" customHeight="1" x14ac:dyDescent="0.25">
      <c r="A67" s="442" t="s">
        <v>810</v>
      </c>
      <c r="B67" s="33" t="s">
        <v>849</v>
      </c>
      <c r="C67" s="33" t="s">
        <v>919</v>
      </c>
      <c r="D67" s="33" t="s">
        <v>718</v>
      </c>
      <c r="E67" s="33" t="s">
        <v>913</v>
      </c>
      <c r="F67" s="32" t="s">
        <v>914</v>
      </c>
    </row>
    <row r="68" spans="1:6" ht="20.149999999999999" customHeight="1" thickBot="1" x14ac:dyDescent="0.3">
      <c r="A68" s="443"/>
      <c r="B68" s="38" t="s">
        <v>850</v>
      </c>
      <c r="C68" s="38" t="s">
        <v>920</v>
      </c>
      <c r="D68" s="38" t="s">
        <v>826</v>
      </c>
      <c r="E68" s="38" t="s">
        <v>921</v>
      </c>
      <c r="F68" s="31" t="s">
        <v>675</v>
      </c>
    </row>
    <row r="69" spans="1:6" ht="20.149999999999999" customHeight="1" x14ac:dyDescent="0.25">
      <c r="A69" s="442" t="s">
        <v>815</v>
      </c>
      <c r="B69" s="33" t="s">
        <v>849</v>
      </c>
      <c r="C69" s="33" t="s">
        <v>913</v>
      </c>
      <c r="D69" s="33" t="s">
        <v>914</v>
      </c>
      <c r="E69" s="33" t="s">
        <v>922</v>
      </c>
      <c r="F69" s="32" t="s">
        <v>718</v>
      </c>
    </row>
    <row r="70" spans="1:6" ht="20.149999999999999" customHeight="1" thickBot="1" x14ac:dyDescent="0.3">
      <c r="A70" s="443"/>
      <c r="B70" s="38" t="s">
        <v>850</v>
      </c>
      <c r="C70" s="38" t="s">
        <v>387</v>
      </c>
      <c r="D70" s="38" t="s">
        <v>793</v>
      </c>
      <c r="E70" s="38" t="s">
        <v>923</v>
      </c>
      <c r="F70" s="31" t="s">
        <v>813</v>
      </c>
    </row>
  </sheetData>
  <mergeCells count="43">
    <mergeCell ref="A11:A12"/>
    <mergeCell ref="C13:C14"/>
    <mergeCell ref="A47:A48"/>
    <mergeCell ref="A15:A16"/>
    <mergeCell ref="A41:A42"/>
    <mergeCell ref="A43:A44"/>
    <mergeCell ref="A35:A36"/>
    <mergeCell ref="A31:A32"/>
    <mergeCell ref="A25:A26"/>
    <mergeCell ref="A29:A30"/>
    <mergeCell ref="A27:A28"/>
    <mergeCell ref="A39:A40"/>
    <mergeCell ref="A13:A14"/>
    <mergeCell ref="E15:E16"/>
    <mergeCell ref="F15:F16"/>
    <mergeCell ref="A1:F1"/>
    <mergeCell ref="A2:F2"/>
    <mergeCell ref="A33:A34"/>
    <mergeCell ref="A23:A24"/>
    <mergeCell ref="A21:A22"/>
    <mergeCell ref="A17:A18"/>
    <mergeCell ref="A19:A20"/>
    <mergeCell ref="F13:F14"/>
    <mergeCell ref="E13:E14"/>
    <mergeCell ref="A9:A10"/>
    <mergeCell ref="C15:C16"/>
    <mergeCell ref="D15:D16"/>
    <mergeCell ref="A7:A8"/>
    <mergeCell ref="A5:A6"/>
    <mergeCell ref="D13:D14"/>
    <mergeCell ref="A69:A70"/>
    <mergeCell ref="A61:A62"/>
    <mergeCell ref="A63:A64"/>
    <mergeCell ref="A65:A66"/>
    <mergeCell ref="A67:A68"/>
    <mergeCell ref="A57:A58"/>
    <mergeCell ref="A59:A60"/>
    <mergeCell ref="A45:A46"/>
    <mergeCell ref="A51:A52"/>
    <mergeCell ref="A49:A50"/>
    <mergeCell ref="A53:A54"/>
    <mergeCell ref="A55:A56"/>
    <mergeCell ref="A37:A38"/>
  </mergeCells>
  <phoneticPr fontId="11" type="noConversion"/>
  <pageMargins left="0.75" right="0.75" top="1" bottom="1" header="0.5" footer="0.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A1:G70"/>
  <sheetViews>
    <sheetView zoomScaleNormal="100" workbookViewId="0">
      <selection sqref="A1:F1"/>
    </sheetView>
  </sheetViews>
  <sheetFormatPr defaultRowHeight="12.5" x14ac:dyDescent="0.25"/>
  <cols>
    <col min="1" max="1" width="10.54296875" customWidth="1"/>
    <col min="2" max="6" width="28.54296875" customWidth="1"/>
  </cols>
  <sheetData>
    <row r="1" spans="1:7" ht="33" customHeight="1" x14ac:dyDescent="0.5">
      <c r="A1" s="438"/>
      <c r="B1" s="438"/>
      <c r="C1" s="438"/>
      <c r="D1" s="438"/>
      <c r="E1" s="438"/>
      <c r="F1" s="438"/>
      <c r="G1" s="40"/>
    </row>
    <row r="2" spans="1:7" ht="20.149999999999999" customHeight="1" x14ac:dyDescent="0.25">
      <c r="A2" s="245" t="s">
        <v>924</v>
      </c>
      <c r="B2" s="245"/>
      <c r="C2" s="245"/>
      <c r="D2" s="245"/>
      <c r="E2" s="245"/>
      <c r="F2" s="245"/>
      <c r="G2" s="5"/>
    </row>
    <row r="3" spans="1:7" ht="20.149999999999999" customHeight="1" thickBot="1" x14ac:dyDescent="0.3">
      <c r="A3" s="45"/>
      <c r="B3" s="45"/>
      <c r="C3" s="45"/>
      <c r="D3" s="45"/>
      <c r="E3" s="45"/>
      <c r="F3" s="45"/>
    </row>
    <row r="4" spans="1:7" ht="20.149999999999999" customHeight="1" thickBot="1" x14ac:dyDescent="0.3">
      <c r="A4" s="146" t="s">
        <v>94</v>
      </c>
      <c r="B4" s="147" t="s">
        <v>488</v>
      </c>
      <c r="C4" s="147" t="s">
        <v>642</v>
      </c>
      <c r="D4" s="147" t="s">
        <v>198</v>
      </c>
      <c r="E4" s="147" t="s">
        <v>644</v>
      </c>
      <c r="F4" s="148" t="s">
        <v>198</v>
      </c>
    </row>
    <row r="5" spans="1:7" ht="20.149999999999999" customHeight="1" x14ac:dyDescent="0.25">
      <c r="A5" s="425" t="s">
        <v>641</v>
      </c>
      <c r="B5" s="49" t="s">
        <v>844</v>
      </c>
      <c r="C5" s="49" t="s">
        <v>925</v>
      </c>
      <c r="D5" s="49" t="s">
        <v>56</v>
      </c>
      <c r="E5" s="49" t="s">
        <v>926</v>
      </c>
      <c r="F5" s="52" t="s">
        <v>56</v>
      </c>
    </row>
    <row r="6" spans="1:7" ht="20.149999999999999" customHeight="1" thickBot="1" x14ac:dyDescent="0.3">
      <c r="A6" s="437"/>
      <c r="B6" s="53" t="s">
        <v>846</v>
      </c>
      <c r="C6" s="53" t="s">
        <v>927</v>
      </c>
      <c r="D6" s="53" t="s">
        <v>69</v>
      </c>
      <c r="E6" s="53" t="s">
        <v>928</v>
      </c>
      <c r="F6" s="55" t="s">
        <v>72</v>
      </c>
    </row>
    <row r="7" spans="1:7" ht="20.149999999999999" customHeight="1" x14ac:dyDescent="0.25">
      <c r="A7" s="425" t="s">
        <v>645</v>
      </c>
      <c r="B7" s="49" t="s">
        <v>849</v>
      </c>
      <c r="C7" s="49"/>
      <c r="D7" s="49"/>
      <c r="E7" s="49"/>
      <c r="F7" s="52"/>
    </row>
    <row r="8" spans="1:7" ht="20.149999999999999" customHeight="1" thickBot="1" x14ac:dyDescent="0.3">
      <c r="A8" s="437"/>
      <c r="B8" s="53" t="s">
        <v>850</v>
      </c>
      <c r="C8" s="53"/>
      <c r="D8" s="53"/>
      <c r="E8" s="53"/>
      <c r="F8" s="55"/>
    </row>
    <row r="9" spans="1:7" ht="20.149999999999999" customHeight="1" x14ac:dyDescent="0.25">
      <c r="A9" s="425" t="s">
        <v>648</v>
      </c>
      <c r="B9" s="49" t="s">
        <v>849</v>
      </c>
      <c r="C9" s="49"/>
      <c r="D9" s="49"/>
      <c r="E9" s="49"/>
      <c r="F9" s="52"/>
    </row>
    <row r="10" spans="1:7" ht="20.149999999999999" customHeight="1" thickBot="1" x14ac:dyDescent="0.3">
      <c r="A10" s="437"/>
      <c r="B10" s="53" t="s">
        <v>850</v>
      </c>
      <c r="C10" s="53"/>
      <c r="D10" s="53"/>
      <c r="E10" s="53"/>
      <c r="F10" s="55"/>
    </row>
    <row r="11" spans="1:7" ht="20.149999999999999" customHeight="1" x14ac:dyDescent="0.25">
      <c r="A11" s="425" t="s">
        <v>652</v>
      </c>
      <c r="B11" s="49" t="s">
        <v>849</v>
      </c>
      <c r="C11" s="49"/>
      <c r="D11" s="49"/>
      <c r="E11" s="49"/>
      <c r="F11" s="52"/>
    </row>
    <row r="12" spans="1:7" ht="20.149999999999999" customHeight="1" thickBot="1" x14ac:dyDescent="0.3">
      <c r="A12" s="437"/>
      <c r="B12" s="53" t="s">
        <v>850</v>
      </c>
      <c r="C12" s="53"/>
      <c r="D12" s="53"/>
      <c r="E12" s="53"/>
      <c r="F12" s="55"/>
    </row>
    <row r="13" spans="1:7" ht="20.149999999999999" customHeight="1" x14ac:dyDescent="0.25">
      <c r="A13" s="425" t="s">
        <v>655</v>
      </c>
      <c r="B13" s="49" t="s">
        <v>849</v>
      </c>
      <c r="C13" s="427" t="s">
        <v>646</v>
      </c>
      <c r="D13" s="427" t="s">
        <v>646</v>
      </c>
      <c r="E13" s="427" t="s">
        <v>646</v>
      </c>
      <c r="F13" s="440" t="s">
        <v>646</v>
      </c>
    </row>
    <row r="14" spans="1:7" ht="20.149999999999999" customHeight="1" thickBot="1" x14ac:dyDescent="0.3">
      <c r="A14" s="437"/>
      <c r="B14" s="53" t="s">
        <v>850</v>
      </c>
      <c r="C14" s="436"/>
      <c r="D14" s="436"/>
      <c r="E14" s="436"/>
      <c r="F14" s="441"/>
    </row>
    <row r="15" spans="1:7" ht="20.149999999999999" customHeight="1" x14ac:dyDescent="0.25">
      <c r="A15" s="425" t="s">
        <v>656</v>
      </c>
      <c r="B15" s="49" t="s">
        <v>849</v>
      </c>
      <c r="C15" s="427" t="s">
        <v>646</v>
      </c>
      <c r="D15" s="427" t="s">
        <v>646</v>
      </c>
      <c r="E15" s="427" t="s">
        <v>646</v>
      </c>
      <c r="F15" s="440" t="s">
        <v>646</v>
      </c>
    </row>
    <row r="16" spans="1:7" ht="20.149999999999999" customHeight="1" thickBot="1" x14ac:dyDescent="0.3">
      <c r="A16" s="437"/>
      <c r="B16" s="53" t="s">
        <v>850</v>
      </c>
      <c r="C16" s="436"/>
      <c r="D16" s="436"/>
      <c r="E16" s="436"/>
      <c r="F16" s="441"/>
    </row>
    <row r="17" spans="1:6" ht="20.149999999999999" customHeight="1" x14ac:dyDescent="0.25">
      <c r="A17" s="425" t="s">
        <v>657</v>
      </c>
      <c r="B17" s="49" t="s">
        <v>849</v>
      </c>
      <c r="C17" s="49" t="s">
        <v>929</v>
      </c>
      <c r="D17" s="49" t="s">
        <v>56</v>
      </c>
      <c r="E17" s="49" t="s">
        <v>930</v>
      </c>
      <c r="F17" s="52" t="s">
        <v>661</v>
      </c>
    </row>
    <row r="18" spans="1:6" ht="20.149999999999999" customHeight="1" thickBot="1" x14ac:dyDescent="0.3">
      <c r="A18" s="437"/>
      <c r="B18" s="53" t="s">
        <v>850</v>
      </c>
      <c r="C18" s="53" t="s">
        <v>931</v>
      </c>
      <c r="D18" s="53" t="s">
        <v>659</v>
      </c>
      <c r="E18" s="53" t="s">
        <v>932</v>
      </c>
      <c r="F18" s="55" t="s">
        <v>933</v>
      </c>
    </row>
    <row r="19" spans="1:6" ht="20.149999999999999" customHeight="1" x14ac:dyDescent="0.25">
      <c r="A19" s="425" t="s">
        <v>664</v>
      </c>
      <c r="B19" s="49" t="s">
        <v>849</v>
      </c>
      <c r="C19" s="49" t="s">
        <v>934</v>
      </c>
      <c r="D19" s="49" t="s">
        <v>667</v>
      </c>
      <c r="E19" s="49" t="s">
        <v>935</v>
      </c>
      <c r="F19" s="52" t="s">
        <v>667</v>
      </c>
    </row>
    <row r="20" spans="1:6" ht="20.149999999999999" customHeight="1" thickBot="1" x14ac:dyDescent="0.3">
      <c r="A20" s="437"/>
      <c r="B20" s="53" t="s">
        <v>850</v>
      </c>
      <c r="C20" s="53" t="s">
        <v>936</v>
      </c>
      <c r="D20" s="53" t="s">
        <v>714</v>
      </c>
      <c r="E20" s="53" t="s">
        <v>937</v>
      </c>
      <c r="F20" s="55" t="s">
        <v>868</v>
      </c>
    </row>
    <row r="21" spans="1:6" ht="20.149999999999999" customHeight="1" x14ac:dyDescent="0.25">
      <c r="A21" s="425" t="s">
        <v>670</v>
      </c>
      <c r="B21" s="49" t="s">
        <v>849</v>
      </c>
      <c r="C21" s="49" t="s">
        <v>935</v>
      </c>
      <c r="D21" s="49" t="s">
        <v>667</v>
      </c>
      <c r="E21" s="49" t="s">
        <v>938</v>
      </c>
      <c r="F21" s="52" t="s">
        <v>671</v>
      </c>
    </row>
    <row r="22" spans="1:6" ht="20.149999999999999" customHeight="1" thickBot="1" x14ac:dyDescent="0.3">
      <c r="A22" s="437"/>
      <c r="B22" s="53" t="s">
        <v>850</v>
      </c>
      <c r="C22" s="53" t="s">
        <v>939</v>
      </c>
      <c r="D22" s="53" t="s">
        <v>868</v>
      </c>
      <c r="E22" s="53" t="s">
        <v>940</v>
      </c>
      <c r="F22" s="55" t="s">
        <v>675</v>
      </c>
    </row>
    <row r="23" spans="1:6" ht="20.149999999999999" customHeight="1" x14ac:dyDescent="0.25">
      <c r="A23" s="425" t="s">
        <v>676</v>
      </c>
      <c r="B23" s="49" t="s">
        <v>849</v>
      </c>
      <c r="C23" s="49" t="s">
        <v>941</v>
      </c>
      <c r="D23" s="49" t="s">
        <v>942</v>
      </c>
      <c r="E23" s="49" t="s">
        <v>943</v>
      </c>
      <c r="F23" s="52" t="s">
        <v>944</v>
      </c>
    </row>
    <row r="24" spans="1:6" ht="20.149999999999999" customHeight="1" thickBot="1" x14ac:dyDescent="0.3">
      <c r="A24" s="437"/>
      <c r="B24" s="53" t="s">
        <v>850</v>
      </c>
      <c r="C24" s="53" t="s">
        <v>945</v>
      </c>
      <c r="D24" s="53" t="s">
        <v>671</v>
      </c>
      <c r="E24" s="53" t="s">
        <v>946</v>
      </c>
      <c r="F24" s="55" t="s">
        <v>672</v>
      </c>
    </row>
    <row r="25" spans="1:6" ht="20.149999999999999" customHeight="1" x14ac:dyDescent="0.25">
      <c r="A25" s="425" t="s">
        <v>682</v>
      </c>
      <c r="B25" s="49" t="s">
        <v>849</v>
      </c>
      <c r="C25" s="49" t="s">
        <v>947</v>
      </c>
      <c r="D25" s="49" t="s">
        <v>667</v>
      </c>
      <c r="E25" s="49" t="s">
        <v>943</v>
      </c>
      <c r="F25" s="52" t="s">
        <v>736</v>
      </c>
    </row>
    <row r="26" spans="1:6" ht="20.149999999999999" customHeight="1" thickBot="1" x14ac:dyDescent="0.3">
      <c r="A26" s="437"/>
      <c r="B26" s="53" t="s">
        <v>850</v>
      </c>
      <c r="C26" s="53" t="s">
        <v>948</v>
      </c>
      <c r="D26" s="53" t="s">
        <v>675</v>
      </c>
      <c r="E26" s="53" t="s">
        <v>949</v>
      </c>
      <c r="F26" s="55" t="s">
        <v>678</v>
      </c>
    </row>
    <row r="27" spans="1:6" ht="20.149999999999999" customHeight="1" x14ac:dyDescent="0.25">
      <c r="A27" s="425" t="s">
        <v>689</v>
      </c>
      <c r="B27" s="49" t="s">
        <v>849</v>
      </c>
      <c r="C27" s="49" t="s">
        <v>950</v>
      </c>
      <c r="D27" s="49" t="s">
        <v>942</v>
      </c>
      <c r="E27" s="49" t="s">
        <v>951</v>
      </c>
      <c r="F27" s="52" t="s">
        <v>54</v>
      </c>
    </row>
    <row r="28" spans="1:6" ht="20.149999999999999" customHeight="1" thickBot="1" x14ac:dyDescent="0.3">
      <c r="A28" s="437"/>
      <c r="B28" s="53" t="s">
        <v>850</v>
      </c>
      <c r="C28" s="53" t="s">
        <v>952</v>
      </c>
      <c r="D28" s="53" t="s">
        <v>694</v>
      </c>
      <c r="E28" s="53" t="s">
        <v>953</v>
      </c>
      <c r="F28" s="55" t="s">
        <v>684</v>
      </c>
    </row>
    <row r="29" spans="1:6" ht="20.149999999999999" customHeight="1" x14ac:dyDescent="0.25">
      <c r="A29" s="425" t="s">
        <v>695</v>
      </c>
      <c r="B29" s="49" t="s">
        <v>849</v>
      </c>
      <c r="C29" s="49" t="s">
        <v>947</v>
      </c>
      <c r="D29" s="49" t="s">
        <v>667</v>
      </c>
      <c r="E29" s="49" t="s">
        <v>954</v>
      </c>
      <c r="F29" s="52" t="s">
        <v>700</v>
      </c>
    </row>
    <row r="30" spans="1:6" ht="20.149999999999999" customHeight="1" thickBot="1" x14ac:dyDescent="0.3">
      <c r="A30" s="437"/>
      <c r="B30" s="53" t="s">
        <v>872</v>
      </c>
      <c r="C30" s="53" t="s">
        <v>955</v>
      </c>
      <c r="D30" s="53" t="s">
        <v>956</v>
      </c>
      <c r="E30" s="53" t="s">
        <v>957</v>
      </c>
      <c r="F30" s="55" t="s">
        <v>672</v>
      </c>
    </row>
    <row r="31" spans="1:6" ht="20.149999999999999" customHeight="1" x14ac:dyDescent="0.25">
      <c r="A31" s="425" t="s">
        <v>702</v>
      </c>
      <c r="B31" s="49" t="s">
        <v>849</v>
      </c>
      <c r="C31" s="49" t="s">
        <v>958</v>
      </c>
      <c r="D31" s="49" t="s">
        <v>56</v>
      </c>
      <c r="E31" s="49" t="s">
        <v>959</v>
      </c>
      <c r="F31" s="52" t="s">
        <v>721</v>
      </c>
    </row>
    <row r="32" spans="1:6" ht="20.149999999999999" customHeight="1" thickBot="1" x14ac:dyDescent="0.3">
      <c r="A32" s="437"/>
      <c r="B32" s="53" t="s">
        <v>872</v>
      </c>
      <c r="C32" s="53" t="s">
        <v>960</v>
      </c>
      <c r="D32" s="53" t="s">
        <v>700</v>
      </c>
      <c r="E32" s="53" t="s">
        <v>961</v>
      </c>
      <c r="F32" s="55" t="s">
        <v>719</v>
      </c>
    </row>
    <row r="33" spans="1:6" ht="20.149999999999999" customHeight="1" x14ac:dyDescent="0.25">
      <c r="A33" s="425" t="s">
        <v>710</v>
      </c>
      <c r="B33" s="49" t="s">
        <v>849</v>
      </c>
      <c r="C33" s="49" t="s">
        <v>962</v>
      </c>
      <c r="D33" s="49" t="s">
        <v>703</v>
      </c>
      <c r="E33" s="49" t="s">
        <v>963</v>
      </c>
      <c r="F33" s="52" t="s">
        <v>54</v>
      </c>
    </row>
    <row r="34" spans="1:6" ht="20.149999999999999" customHeight="1" thickBot="1" x14ac:dyDescent="0.3">
      <c r="A34" s="437"/>
      <c r="B34" s="53" t="s">
        <v>872</v>
      </c>
      <c r="C34" s="53" t="s">
        <v>960</v>
      </c>
      <c r="D34" s="53" t="s">
        <v>700</v>
      </c>
      <c r="E34" s="53" t="s">
        <v>964</v>
      </c>
      <c r="F34" s="55" t="s">
        <v>669</v>
      </c>
    </row>
    <row r="35" spans="1:6" ht="20.149999999999999" customHeight="1" x14ac:dyDescent="0.25">
      <c r="A35" s="425" t="s">
        <v>716</v>
      </c>
      <c r="B35" s="49" t="s">
        <v>849</v>
      </c>
      <c r="C35" s="49" t="s">
        <v>965</v>
      </c>
      <c r="D35" s="49" t="s">
        <v>703</v>
      </c>
      <c r="E35" s="49" t="s">
        <v>966</v>
      </c>
      <c r="F35" s="52" t="s">
        <v>726</v>
      </c>
    </row>
    <row r="36" spans="1:6" ht="20.149999999999999" customHeight="1" thickBot="1" x14ac:dyDescent="0.3">
      <c r="A36" s="437"/>
      <c r="B36" s="53" t="s">
        <v>872</v>
      </c>
      <c r="C36" s="53" t="s">
        <v>967</v>
      </c>
      <c r="D36" s="53" t="s">
        <v>718</v>
      </c>
      <c r="E36" s="53" t="s">
        <v>968</v>
      </c>
      <c r="F36" s="55" t="s">
        <v>674</v>
      </c>
    </row>
    <row r="37" spans="1:6" ht="20.149999999999999" customHeight="1" x14ac:dyDescent="0.25">
      <c r="A37" s="425" t="s">
        <v>723</v>
      </c>
      <c r="B37" s="49" t="s">
        <v>849</v>
      </c>
      <c r="C37" s="49" t="s">
        <v>969</v>
      </c>
      <c r="D37" s="49" t="s">
        <v>703</v>
      </c>
      <c r="E37" s="49" t="s">
        <v>970</v>
      </c>
      <c r="F37" s="52" t="s">
        <v>724</v>
      </c>
    </row>
    <row r="38" spans="1:6" ht="20.149999999999999" customHeight="1" thickBot="1" x14ac:dyDescent="0.3">
      <c r="A38" s="437"/>
      <c r="B38" s="53" t="s">
        <v>850</v>
      </c>
      <c r="C38" s="53" t="s">
        <v>971</v>
      </c>
      <c r="D38" s="53" t="s">
        <v>972</v>
      </c>
      <c r="E38" s="53" t="s">
        <v>973</v>
      </c>
      <c r="F38" s="55" t="s">
        <v>675</v>
      </c>
    </row>
    <row r="39" spans="1:6" ht="20.149999999999999" customHeight="1" x14ac:dyDescent="0.25">
      <c r="A39" s="425" t="s">
        <v>729</v>
      </c>
      <c r="B39" s="49" t="s">
        <v>849</v>
      </c>
      <c r="C39" s="49" t="s">
        <v>974</v>
      </c>
      <c r="D39" s="49" t="s">
        <v>56</v>
      </c>
      <c r="E39" s="49" t="s">
        <v>975</v>
      </c>
      <c r="F39" s="52" t="s">
        <v>56</v>
      </c>
    </row>
    <row r="40" spans="1:6" ht="20.149999999999999" customHeight="1" thickBot="1" x14ac:dyDescent="0.3">
      <c r="A40" s="437"/>
      <c r="B40" s="53" t="s">
        <v>872</v>
      </c>
      <c r="C40" s="53" t="s">
        <v>788</v>
      </c>
      <c r="D40" s="53" t="s">
        <v>788</v>
      </c>
      <c r="E40" s="53" t="s">
        <v>788</v>
      </c>
      <c r="F40" s="55" t="s">
        <v>788</v>
      </c>
    </row>
    <row r="41" spans="1:6" ht="20.149999999999999" customHeight="1" x14ac:dyDescent="0.25">
      <c r="A41" s="425" t="s">
        <v>735</v>
      </c>
      <c r="B41" s="49" t="s">
        <v>849</v>
      </c>
      <c r="C41" s="49" t="s">
        <v>976</v>
      </c>
      <c r="D41" s="49" t="s">
        <v>56</v>
      </c>
      <c r="E41" s="49" t="s">
        <v>977</v>
      </c>
      <c r="F41" s="52" t="s">
        <v>978</v>
      </c>
    </row>
    <row r="42" spans="1:6" ht="20.149999999999999" customHeight="1" thickBot="1" x14ac:dyDescent="0.3">
      <c r="A42" s="437"/>
      <c r="B42" s="53" t="s">
        <v>872</v>
      </c>
      <c r="C42" s="53" t="s">
        <v>979</v>
      </c>
      <c r="D42" s="53" t="s">
        <v>739</v>
      </c>
      <c r="E42" s="53" t="s">
        <v>980</v>
      </c>
      <c r="F42" s="55" t="s">
        <v>981</v>
      </c>
    </row>
    <row r="43" spans="1:6" ht="20.149999999999999" customHeight="1" x14ac:dyDescent="0.25">
      <c r="A43" s="425" t="s">
        <v>742</v>
      </c>
      <c r="B43" s="49" t="s">
        <v>849</v>
      </c>
      <c r="C43" s="49" t="s">
        <v>974</v>
      </c>
      <c r="D43" s="49" t="s">
        <v>736</v>
      </c>
      <c r="E43" s="49" t="s">
        <v>982</v>
      </c>
      <c r="F43" s="52" t="s">
        <v>56</v>
      </c>
    </row>
    <row r="44" spans="1:6" ht="20.149999999999999" customHeight="1" thickBot="1" x14ac:dyDescent="0.3">
      <c r="A44" s="437"/>
      <c r="B44" s="53" t="s">
        <v>850</v>
      </c>
      <c r="C44" s="53" t="s">
        <v>983</v>
      </c>
      <c r="D44" s="53" t="s">
        <v>737</v>
      </c>
      <c r="E44" s="53" t="s">
        <v>984</v>
      </c>
      <c r="F44" s="55" t="s">
        <v>889</v>
      </c>
    </row>
    <row r="45" spans="1:6" ht="20.149999999999999" customHeight="1" x14ac:dyDescent="0.25">
      <c r="A45" s="425" t="s">
        <v>747</v>
      </c>
      <c r="B45" s="49" t="s">
        <v>849</v>
      </c>
      <c r="C45" s="49" t="s">
        <v>985</v>
      </c>
      <c r="D45" s="49" t="s">
        <v>750</v>
      </c>
      <c r="E45" s="49" t="s">
        <v>986</v>
      </c>
      <c r="F45" s="52" t="s">
        <v>987</v>
      </c>
    </row>
    <row r="46" spans="1:6" ht="20.149999999999999" customHeight="1" thickBot="1" x14ac:dyDescent="0.3">
      <c r="A46" s="437"/>
      <c r="B46" s="53" t="s">
        <v>850</v>
      </c>
      <c r="C46" s="53" t="s">
        <v>988</v>
      </c>
      <c r="D46" s="53" t="s">
        <v>661</v>
      </c>
      <c r="E46" s="53" t="s">
        <v>989</v>
      </c>
      <c r="F46" s="55" t="s">
        <v>748</v>
      </c>
    </row>
    <row r="47" spans="1:6" ht="20.149999999999999" customHeight="1" x14ac:dyDescent="0.25">
      <c r="A47" s="425" t="s">
        <v>753</v>
      </c>
      <c r="B47" s="49" t="s">
        <v>849</v>
      </c>
      <c r="C47" s="49" t="s">
        <v>990</v>
      </c>
      <c r="D47" s="49" t="s">
        <v>750</v>
      </c>
      <c r="E47" s="49" t="s">
        <v>991</v>
      </c>
      <c r="F47" s="52" t="s">
        <v>756</v>
      </c>
    </row>
    <row r="48" spans="1:6" ht="20.149999999999999" customHeight="1" thickBot="1" x14ac:dyDescent="0.3">
      <c r="A48" s="437"/>
      <c r="B48" s="53" t="s">
        <v>850</v>
      </c>
      <c r="C48" s="53" t="s">
        <v>992</v>
      </c>
      <c r="D48" s="53" t="s">
        <v>894</v>
      </c>
      <c r="E48" s="53" t="s">
        <v>993</v>
      </c>
      <c r="F48" s="55" t="s">
        <v>724</v>
      </c>
    </row>
    <row r="49" spans="1:6" ht="20.149999999999999" customHeight="1" x14ac:dyDescent="0.25">
      <c r="A49" s="425" t="s">
        <v>759</v>
      </c>
      <c r="B49" s="49" t="s">
        <v>849</v>
      </c>
      <c r="C49" s="49" t="s">
        <v>994</v>
      </c>
      <c r="D49" s="49" t="s">
        <v>738</v>
      </c>
      <c r="E49" s="49" t="s">
        <v>995</v>
      </c>
      <c r="F49" s="52" t="s">
        <v>987</v>
      </c>
    </row>
    <row r="50" spans="1:6" ht="20.149999999999999" customHeight="1" thickBot="1" x14ac:dyDescent="0.3">
      <c r="A50" s="437"/>
      <c r="B50" s="53" t="s">
        <v>850</v>
      </c>
      <c r="C50" s="53" t="s">
        <v>996</v>
      </c>
      <c r="D50" s="53" t="s">
        <v>997</v>
      </c>
      <c r="E50" s="53" t="s">
        <v>998</v>
      </c>
      <c r="F50" s="55" t="s">
        <v>724</v>
      </c>
    </row>
    <row r="51" spans="1:6" ht="20.149999999999999" customHeight="1" x14ac:dyDescent="0.25">
      <c r="A51" s="425" t="s">
        <v>765</v>
      </c>
      <c r="B51" s="49" t="s">
        <v>849</v>
      </c>
      <c r="C51" s="49" t="s">
        <v>994</v>
      </c>
      <c r="D51" s="49" t="s">
        <v>738</v>
      </c>
      <c r="E51" s="49" t="s">
        <v>788</v>
      </c>
      <c r="F51" s="52" t="s">
        <v>788</v>
      </c>
    </row>
    <row r="52" spans="1:6" ht="20.149999999999999" customHeight="1" thickBot="1" x14ac:dyDescent="0.3">
      <c r="A52" s="437"/>
      <c r="B52" s="53" t="s">
        <v>850</v>
      </c>
      <c r="C52" s="53" t="s">
        <v>999</v>
      </c>
      <c r="D52" s="53" t="s">
        <v>768</v>
      </c>
      <c r="E52" s="53" t="s">
        <v>1000</v>
      </c>
      <c r="F52" s="55" t="s">
        <v>756</v>
      </c>
    </row>
    <row r="53" spans="1:6" ht="20.149999999999999" customHeight="1" x14ac:dyDescent="0.25">
      <c r="A53" s="425" t="s">
        <v>773</v>
      </c>
      <c r="B53" s="49" t="s">
        <v>849</v>
      </c>
      <c r="C53" s="49" t="s">
        <v>1001</v>
      </c>
      <c r="D53" s="49" t="s">
        <v>718</v>
      </c>
      <c r="E53" s="49" t="s">
        <v>1002</v>
      </c>
      <c r="F53" s="52" t="s">
        <v>762</v>
      </c>
    </row>
    <row r="54" spans="1:6" ht="20.149999999999999" customHeight="1" thickBot="1" x14ac:dyDescent="0.3">
      <c r="A54" s="437"/>
      <c r="B54" s="53" t="s">
        <v>850</v>
      </c>
      <c r="C54" s="53" t="s">
        <v>1003</v>
      </c>
      <c r="D54" s="53" t="s">
        <v>767</v>
      </c>
      <c r="E54" s="53" t="s">
        <v>1004</v>
      </c>
      <c r="F54" s="55" t="s">
        <v>734</v>
      </c>
    </row>
    <row r="55" spans="1:6" ht="20.149999999999999" customHeight="1" x14ac:dyDescent="0.25">
      <c r="A55" s="425" t="s">
        <v>779</v>
      </c>
      <c r="B55" s="49" t="s">
        <v>849</v>
      </c>
      <c r="C55" s="49" t="s">
        <v>1005</v>
      </c>
      <c r="D55" s="49" t="s">
        <v>780</v>
      </c>
      <c r="E55" s="49" t="s">
        <v>1006</v>
      </c>
      <c r="F55" s="52" t="s">
        <v>780</v>
      </c>
    </row>
    <row r="56" spans="1:6" ht="20.149999999999999" customHeight="1" thickBot="1" x14ac:dyDescent="0.3">
      <c r="A56" s="437"/>
      <c r="B56" s="53" t="s">
        <v>850</v>
      </c>
      <c r="C56" s="53" t="s">
        <v>1007</v>
      </c>
      <c r="D56" s="53" t="s">
        <v>1008</v>
      </c>
      <c r="E56" s="53" t="s">
        <v>1009</v>
      </c>
      <c r="F56" s="55" t="s">
        <v>661</v>
      </c>
    </row>
    <row r="57" spans="1:6" ht="20.149999999999999" customHeight="1" x14ac:dyDescent="0.25">
      <c r="A57" s="425" t="s">
        <v>785</v>
      </c>
      <c r="B57" s="49" t="s">
        <v>849</v>
      </c>
      <c r="C57" s="49" t="s">
        <v>1005</v>
      </c>
      <c r="D57" s="49" t="s">
        <v>780</v>
      </c>
      <c r="E57" s="49" t="s">
        <v>1010</v>
      </c>
      <c r="F57" s="52" t="s">
        <v>793</v>
      </c>
    </row>
    <row r="58" spans="1:6" ht="20.149999999999999" customHeight="1" thickBot="1" x14ac:dyDescent="0.3">
      <c r="A58" s="437"/>
      <c r="B58" s="53" t="s">
        <v>850</v>
      </c>
      <c r="C58" s="53" t="s">
        <v>1011</v>
      </c>
      <c r="D58" s="53" t="s">
        <v>738</v>
      </c>
      <c r="E58" s="53" t="s">
        <v>1012</v>
      </c>
      <c r="F58" s="55" t="s">
        <v>788</v>
      </c>
    </row>
    <row r="59" spans="1:6" ht="20.149999999999999" customHeight="1" x14ac:dyDescent="0.25">
      <c r="A59" s="425" t="s">
        <v>792</v>
      </c>
      <c r="B59" s="49" t="s">
        <v>849</v>
      </c>
      <c r="C59" s="49" t="s">
        <v>1013</v>
      </c>
      <c r="D59" s="49" t="s">
        <v>780</v>
      </c>
      <c r="E59" s="49" t="s">
        <v>1005</v>
      </c>
      <c r="F59" s="52" t="s">
        <v>780</v>
      </c>
    </row>
    <row r="60" spans="1:6" ht="20.149999999999999" customHeight="1" thickBot="1" x14ac:dyDescent="0.3">
      <c r="A60" s="437"/>
      <c r="B60" s="53" t="s">
        <v>850</v>
      </c>
      <c r="C60" s="53" t="s">
        <v>1014</v>
      </c>
      <c r="D60" s="53" t="s">
        <v>794</v>
      </c>
      <c r="E60" s="53" t="s">
        <v>1015</v>
      </c>
      <c r="F60" s="55" t="s">
        <v>914</v>
      </c>
    </row>
    <row r="61" spans="1:6" ht="20.149999999999999" customHeight="1" x14ac:dyDescent="0.25">
      <c r="A61" s="425" t="s">
        <v>797</v>
      </c>
      <c r="B61" s="49" t="s">
        <v>849</v>
      </c>
      <c r="C61" s="49" t="s">
        <v>1005</v>
      </c>
      <c r="D61" s="49" t="s">
        <v>788</v>
      </c>
      <c r="E61" s="49" t="s">
        <v>1016</v>
      </c>
      <c r="F61" s="52" t="s">
        <v>780</v>
      </c>
    </row>
    <row r="62" spans="1:6" ht="20.149999999999999" customHeight="1" thickBot="1" x14ac:dyDescent="0.3">
      <c r="A62" s="437"/>
      <c r="B62" s="53" t="s">
        <v>850</v>
      </c>
      <c r="C62" s="53" t="s">
        <v>1017</v>
      </c>
      <c r="D62" s="53" t="s">
        <v>795</v>
      </c>
      <c r="E62" s="53" t="s">
        <v>788</v>
      </c>
      <c r="F62" s="55" t="s">
        <v>788</v>
      </c>
    </row>
    <row r="63" spans="1:6" ht="20.149999999999999" customHeight="1" x14ac:dyDescent="0.25">
      <c r="A63" s="425" t="s">
        <v>801</v>
      </c>
      <c r="B63" s="49" t="s">
        <v>849</v>
      </c>
      <c r="C63" s="49" t="s">
        <v>1018</v>
      </c>
      <c r="D63" s="49" t="s">
        <v>837</v>
      </c>
      <c r="E63" s="49" t="s">
        <v>1019</v>
      </c>
      <c r="F63" s="52" t="s">
        <v>788</v>
      </c>
    </row>
    <row r="64" spans="1:6" ht="20.149999999999999" customHeight="1" thickBot="1" x14ac:dyDescent="0.3">
      <c r="A64" s="437"/>
      <c r="B64" s="53" t="s">
        <v>850</v>
      </c>
      <c r="C64" s="53" t="s">
        <v>1020</v>
      </c>
      <c r="D64" s="53" t="s">
        <v>675</v>
      </c>
      <c r="E64" s="53" t="s">
        <v>1021</v>
      </c>
      <c r="F64" s="55" t="s">
        <v>788</v>
      </c>
    </row>
    <row r="65" spans="1:6" ht="20.149999999999999" customHeight="1" x14ac:dyDescent="0.25">
      <c r="A65" s="425" t="s">
        <v>806</v>
      </c>
      <c r="B65" s="49" t="s">
        <v>849</v>
      </c>
      <c r="C65" s="49" t="s">
        <v>1022</v>
      </c>
      <c r="D65" s="49" t="s">
        <v>782</v>
      </c>
      <c r="E65" s="49" t="s">
        <v>1023</v>
      </c>
      <c r="F65" s="52" t="s">
        <v>788</v>
      </c>
    </row>
    <row r="66" spans="1:6" ht="20.149999999999999" customHeight="1" thickBot="1" x14ac:dyDescent="0.3">
      <c r="A66" s="437"/>
      <c r="B66" s="53" t="s">
        <v>850</v>
      </c>
      <c r="C66" s="53" t="s">
        <v>1024</v>
      </c>
      <c r="D66" s="53" t="s">
        <v>917</v>
      </c>
      <c r="E66" s="53" t="s">
        <v>1025</v>
      </c>
      <c r="F66" s="55" t="s">
        <v>751</v>
      </c>
    </row>
    <row r="67" spans="1:6" ht="20.149999999999999" customHeight="1" x14ac:dyDescent="0.25">
      <c r="A67" s="425" t="s">
        <v>810</v>
      </c>
      <c r="B67" s="49" t="s">
        <v>849</v>
      </c>
      <c r="C67" s="49" t="s">
        <v>1022</v>
      </c>
      <c r="D67" s="49" t="s">
        <v>782</v>
      </c>
      <c r="E67" s="49" t="s">
        <v>1005</v>
      </c>
      <c r="F67" s="52" t="s">
        <v>782</v>
      </c>
    </row>
    <row r="68" spans="1:6" ht="20.149999999999999" customHeight="1" thickBot="1" x14ac:dyDescent="0.3">
      <c r="A68" s="437"/>
      <c r="B68" s="53" t="s">
        <v>850</v>
      </c>
      <c r="C68" s="53" t="s">
        <v>1026</v>
      </c>
      <c r="D68" s="53" t="s">
        <v>826</v>
      </c>
      <c r="E68" s="53" t="s">
        <v>1027</v>
      </c>
      <c r="F68" s="55" t="s">
        <v>808</v>
      </c>
    </row>
    <row r="69" spans="1:6" ht="20.149999999999999" customHeight="1" x14ac:dyDescent="0.25">
      <c r="A69" s="425" t="s">
        <v>810</v>
      </c>
      <c r="B69" s="49" t="s">
        <v>849</v>
      </c>
      <c r="C69" s="49" t="s">
        <v>1028</v>
      </c>
      <c r="D69" s="49" t="s">
        <v>914</v>
      </c>
      <c r="E69" s="49" t="s">
        <v>1029</v>
      </c>
      <c r="F69" s="52" t="s">
        <v>816</v>
      </c>
    </row>
    <row r="70" spans="1:6" ht="20.149999999999999" customHeight="1" thickBot="1" x14ac:dyDescent="0.3">
      <c r="A70" s="437"/>
      <c r="B70" s="53" t="s">
        <v>850</v>
      </c>
      <c r="C70" s="53" t="s">
        <v>1030</v>
      </c>
      <c r="D70" s="53" t="s">
        <v>793</v>
      </c>
      <c r="E70" s="53" t="s">
        <v>1031</v>
      </c>
      <c r="F70" s="55" t="s">
        <v>683</v>
      </c>
    </row>
  </sheetData>
  <mergeCells count="43">
    <mergeCell ref="A43:A44"/>
    <mergeCell ref="A15:A16"/>
    <mergeCell ref="A37:A38"/>
    <mergeCell ref="A39:A40"/>
    <mergeCell ref="A41:A42"/>
    <mergeCell ref="A1:F1"/>
    <mergeCell ref="A2:F2"/>
    <mergeCell ref="A33:A34"/>
    <mergeCell ref="A35:A36"/>
    <mergeCell ref="A31:A32"/>
    <mergeCell ref="A25:A26"/>
    <mergeCell ref="A29:A30"/>
    <mergeCell ref="A27:A28"/>
    <mergeCell ref="A23:A24"/>
    <mergeCell ref="A21:A22"/>
    <mergeCell ref="A17:A18"/>
    <mergeCell ref="A19:A20"/>
    <mergeCell ref="C13:C14"/>
    <mergeCell ref="D13:D14"/>
    <mergeCell ref="E13:E14"/>
    <mergeCell ref="F13:F14"/>
    <mergeCell ref="A53:A54"/>
    <mergeCell ref="A55:A56"/>
    <mergeCell ref="A57:A58"/>
    <mergeCell ref="A59:A60"/>
    <mergeCell ref="A45:A46"/>
    <mergeCell ref="A51:A52"/>
    <mergeCell ref="A49:A50"/>
    <mergeCell ref="A47:A48"/>
    <mergeCell ref="A69:A70"/>
    <mergeCell ref="A61:A62"/>
    <mergeCell ref="A63:A64"/>
    <mergeCell ref="A65:A66"/>
    <mergeCell ref="A67:A68"/>
    <mergeCell ref="A7:A8"/>
    <mergeCell ref="A5:A6"/>
    <mergeCell ref="A9:A10"/>
    <mergeCell ref="F15:F16"/>
    <mergeCell ref="A13:A14"/>
    <mergeCell ref="A11:A12"/>
    <mergeCell ref="C15:C16"/>
    <mergeCell ref="D15:D16"/>
    <mergeCell ref="E15:E16"/>
  </mergeCells>
  <phoneticPr fontId="11" type="noConversion"/>
  <printOptions horizontalCentered="1"/>
  <pageMargins left="0" right="0" top="0" bottom="0" header="0" footer="0"/>
  <pageSetup paperSize="9" scale="8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K44"/>
  <sheetViews>
    <sheetView zoomScaleNormal="100" workbookViewId="0">
      <selection sqref="A1:H1"/>
    </sheetView>
  </sheetViews>
  <sheetFormatPr defaultRowHeight="12.5" x14ac:dyDescent="0.25"/>
  <cols>
    <col min="1" max="2" width="10.54296875" customWidth="1"/>
    <col min="3" max="8" width="30.54296875" customWidth="1"/>
  </cols>
  <sheetData>
    <row r="1" spans="1:11" ht="33" customHeight="1" x14ac:dyDescent="0.25">
      <c r="A1" s="229"/>
      <c r="B1" s="229"/>
      <c r="C1" s="229"/>
      <c r="D1" s="229"/>
      <c r="E1" s="229"/>
      <c r="F1" s="229"/>
      <c r="G1" s="229"/>
      <c r="H1" s="229"/>
    </row>
    <row r="2" spans="1:11" ht="20.149999999999999" customHeight="1" x14ac:dyDescent="0.25">
      <c r="A2" s="245" t="s">
        <v>1032</v>
      </c>
      <c r="B2" s="245"/>
      <c r="C2" s="245"/>
      <c r="D2" s="245"/>
      <c r="E2" s="245"/>
      <c r="F2" s="245"/>
      <c r="G2" s="245"/>
      <c r="H2" s="245"/>
    </row>
    <row r="3" spans="1:11" ht="20.149999999999999" customHeight="1" x14ac:dyDescent="0.25">
      <c r="B3" s="48"/>
      <c r="C3" s="48"/>
      <c r="D3" s="48"/>
      <c r="E3" s="48"/>
      <c r="F3" s="48"/>
      <c r="G3" s="48"/>
    </row>
    <row r="4" spans="1:11" ht="20.149999999999999" customHeight="1" x14ac:dyDescent="0.25">
      <c r="B4" s="445" t="s">
        <v>94</v>
      </c>
      <c r="C4" s="444" t="s">
        <v>108</v>
      </c>
      <c r="D4" s="444"/>
      <c r="E4" s="444" t="s">
        <v>66</v>
      </c>
      <c r="F4" s="444"/>
      <c r="G4" s="444" t="s">
        <v>1033</v>
      </c>
      <c r="H4" s="444"/>
    </row>
    <row r="5" spans="1:11" ht="20.149999999999999" customHeight="1" x14ac:dyDescent="0.25">
      <c r="B5" s="446"/>
      <c r="C5" s="94" t="s">
        <v>642</v>
      </c>
      <c r="D5" s="94" t="s">
        <v>644</v>
      </c>
      <c r="E5" s="94" t="s">
        <v>642</v>
      </c>
      <c r="F5" s="94" t="s">
        <v>644</v>
      </c>
      <c r="G5" s="94" t="s">
        <v>642</v>
      </c>
      <c r="H5" s="94" t="s">
        <v>644</v>
      </c>
    </row>
    <row r="6" spans="1:11" ht="20.149999999999999" customHeight="1" x14ac:dyDescent="0.25">
      <c r="B6" s="47" t="s">
        <v>648</v>
      </c>
      <c r="C6" s="47"/>
      <c r="D6" s="47"/>
      <c r="E6" s="47"/>
      <c r="F6" s="47"/>
      <c r="G6" s="47"/>
      <c r="H6" s="47"/>
    </row>
    <row r="7" spans="1:11" ht="20.149999999999999" customHeight="1" x14ac:dyDescent="0.25">
      <c r="B7" s="47" t="s">
        <v>652</v>
      </c>
      <c r="C7" s="47"/>
      <c r="D7" s="47"/>
      <c r="E7" s="47"/>
      <c r="F7" s="47"/>
      <c r="G7" s="47" t="s">
        <v>1034</v>
      </c>
      <c r="H7" s="47" t="s">
        <v>1034</v>
      </c>
    </row>
    <row r="8" spans="1:11" ht="20.149999999999999" customHeight="1" x14ac:dyDescent="0.25">
      <c r="B8" s="47" t="s">
        <v>655</v>
      </c>
      <c r="C8" s="47" t="s">
        <v>1034</v>
      </c>
      <c r="D8" s="47" t="s">
        <v>1034</v>
      </c>
      <c r="E8" s="47" t="s">
        <v>1034</v>
      </c>
      <c r="F8" s="47" t="s">
        <v>1034</v>
      </c>
      <c r="G8" s="47" t="s">
        <v>1034</v>
      </c>
      <c r="H8" s="47" t="s">
        <v>1034</v>
      </c>
    </row>
    <row r="9" spans="1:11" ht="20.149999999999999" customHeight="1" x14ac:dyDescent="0.25">
      <c r="B9" s="47" t="s">
        <v>656</v>
      </c>
      <c r="C9" s="47" t="s">
        <v>1034</v>
      </c>
      <c r="D9" s="47" t="s">
        <v>1034</v>
      </c>
      <c r="E9" s="47" t="s">
        <v>1034</v>
      </c>
      <c r="F9" s="47" t="s">
        <v>1034</v>
      </c>
      <c r="G9" s="47" t="s">
        <v>1034</v>
      </c>
      <c r="H9" s="47" t="s">
        <v>1034</v>
      </c>
    </row>
    <row r="10" spans="1:11" ht="20.149999999999999" customHeight="1" x14ac:dyDescent="0.25">
      <c r="B10" s="48"/>
      <c r="C10" s="48"/>
      <c r="D10" s="48"/>
      <c r="E10" s="48"/>
      <c r="F10" s="48"/>
      <c r="G10" s="48"/>
    </row>
    <row r="11" spans="1:11" ht="20.149999999999999" customHeight="1" x14ac:dyDescent="0.25">
      <c r="B11" s="94" t="s">
        <v>94</v>
      </c>
      <c r="C11" s="94" t="s">
        <v>642</v>
      </c>
      <c r="D11" s="94" t="s">
        <v>644</v>
      </c>
      <c r="E11" s="94" t="s">
        <v>1035</v>
      </c>
      <c r="F11" s="94" t="s">
        <v>1036</v>
      </c>
      <c r="G11" s="94" t="s">
        <v>1037</v>
      </c>
    </row>
    <row r="12" spans="1:11" ht="20.149999999999999" customHeight="1" x14ac:dyDescent="0.25">
      <c r="B12" s="47" t="s">
        <v>657</v>
      </c>
      <c r="C12" s="47" t="s">
        <v>56</v>
      </c>
      <c r="D12" s="47" t="s">
        <v>63</v>
      </c>
      <c r="E12" s="47" t="s">
        <v>658</v>
      </c>
      <c r="F12" s="47" t="s">
        <v>681</v>
      </c>
      <c r="G12" s="47" t="s">
        <v>646</v>
      </c>
    </row>
    <row r="13" spans="1:11" ht="20.149999999999999" customHeight="1" x14ac:dyDescent="0.25">
      <c r="B13" s="47" t="s">
        <v>664</v>
      </c>
      <c r="C13" s="47" t="s">
        <v>667</v>
      </c>
      <c r="D13" s="47" t="s">
        <v>669</v>
      </c>
      <c r="E13" s="47" t="s">
        <v>714</v>
      </c>
      <c r="F13" s="47" t="s">
        <v>63</v>
      </c>
      <c r="G13" s="47" t="s">
        <v>646</v>
      </c>
    </row>
    <row r="14" spans="1:11" ht="20.149999999999999" customHeight="1" x14ac:dyDescent="0.25">
      <c r="B14" s="47" t="s">
        <v>670</v>
      </c>
      <c r="C14" s="47" t="s">
        <v>667</v>
      </c>
      <c r="D14" s="47" t="s">
        <v>659</v>
      </c>
      <c r="E14" s="47" t="s">
        <v>671</v>
      </c>
      <c r="F14" s="47" t="s">
        <v>868</v>
      </c>
      <c r="G14" s="47" t="s">
        <v>646</v>
      </c>
      <c r="H14" s="29"/>
      <c r="I14" s="29"/>
      <c r="J14" s="29"/>
      <c r="K14" s="29"/>
    </row>
    <row r="15" spans="1:11" ht="20.149999999999999" customHeight="1" x14ac:dyDescent="0.25">
      <c r="B15" s="47" t="s">
        <v>676</v>
      </c>
      <c r="C15" s="47" t="s">
        <v>944</v>
      </c>
      <c r="D15" s="47" t="s">
        <v>678</v>
      </c>
      <c r="E15" s="47" t="s">
        <v>56</v>
      </c>
      <c r="F15" s="47" t="s">
        <v>672</v>
      </c>
      <c r="G15" s="47" t="s">
        <v>646</v>
      </c>
      <c r="H15" s="29"/>
      <c r="I15" s="29"/>
      <c r="J15" s="29"/>
      <c r="K15" s="29"/>
    </row>
    <row r="16" spans="1:11" ht="20.149999999999999" customHeight="1" x14ac:dyDescent="0.25">
      <c r="B16" s="47" t="s">
        <v>682</v>
      </c>
      <c r="C16" s="47" t="s">
        <v>683</v>
      </c>
      <c r="D16" s="47" t="s">
        <v>678</v>
      </c>
      <c r="E16" s="47" t="s">
        <v>667</v>
      </c>
      <c r="F16" s="47" t="s">
        <v>1038</v>
      </c>
      <c r="G16" s="47" t="s">
        <v>646</v>
      </c>
      <c r="H16" s="29"/>
      <c r="I16" s="29"/>
      <c r="J16" s="29"/>
      <c r="K16" s="29"/>
    </row>
    <row r="17" spans="2:11" ht="20.149999999999999" customHeight="1" x14ac:dyDescent="0.25">
      <c r="B17" s="47" t="s">
        <v>689</v>
      </c>
      <c r="C17" s="47" t="s">
        <v>942</v>
      </c>
      <c r="D17" s="47" t="s">
        <v>658</v>
      </c>
      <c r="E17" s="47" t="s">
        <v>1038</v>
      </c>
      <c r="F17" s="47" t="s">
        <v>1039</v>
      </c>
      <c r="G17" s="47" t="s">
        <v>646</v>
      </c>
      <c r="H17" s="29"/>
      <c r="I17" s="29"/>
      <c r="J17" s="29"/>
      <c r="K17" s="29"/>
    </row>
    <row r="18" spans="2:11" ht="20.149999999999999" customHeight="1" x14ac:dyDescent="0.25">
      <c r="B18" s="47" t="s">
        <v>695</v>
      </c>
      <c r="C18" s="47" t="s">
        <v>667</v>
      </c>
      <c r="D18" s="47" t="s">
        <v>56</v>
      </c>
      <c r="E18" s="47" t="s">
        <v>697</v>
      </c>
      <c r="F18" s="47" t="s">
        <v>698</v>
      </c>
      <c r="G18" s="47" t="s">
        <v>691</v>
      </c>
      <c r="H18" s="29"/>
      <c r="I18" s="29"/>
      <c r="J18" s="29"/>
      <c r="K18" s="29"/>
    </row>
    <row r="19" spans="2:11" ht="20.149999999999999" customHeight="1" x14ac:dyDescent="0.25">
      <c r="B19" s="47" t="s">
        <v>702</v>
      </c>
      <c r="C19" s="47" t="s">
        <v>667</v>
      </c>
      <c r="D19" s="47" t="s">
        <v>54</v>
      </c>
      <c r="E19" s="47" t="s">
        <v>704</v>
      </c>
      <c r="F19" s="47" t="s">
        <v>684</v>
      </c>
      <c r="G19" s="47" t="s">
        <v>672</v>
      </c>
      <c r="H19" s="29"/>
      <c r="I19" s="29"/>
      <c r="J19" s="29"/>
      <c r="K19" s="29"/>
    </row>
    <row r="20" spans="2:11" ht="20.149999999999999" customHeight="1" x14ac:dyDescent="0.25">
      <c r="B20" s="47" t="s">
        <v>710</v>
      </c>
      <c r="C20" s="47" t="s">
        <v>714</v>
      </c>
      <c r="D20" s="47" t="s">
        <v>712</v>
      </c>
      <c r="E20" s="47" t="s">
        <v>703</v>
      </c>
      <c r="F20" s="47" t="s">
        <v>728</v>
      </c>
      <c r="G20" s="47" t="s">
        <v>683</v>
      </c>
      <c r="H20" s="29"/>
      <c r="I20" s="29"/>
      <c r="J20" s="29"/>
      <c r="K20" s="29"/>
    </row>
    <row r="21" spans="2:11" ht="20.149999999999999" customHeight="1" x14ac:dyDescent="0.25">
      <c r="B21" s="47" t="s">
        <v>716</v>
      </c>
      <c r="C21" s="47" t="s">
        <v>703</v>
      </c>
      <c r="D21" s="47" t="s">
        <v>717</v>
      </c>
      <c r="E21" s="47" t="s">
        <v>674</v>
      </c>
      <c r="F21" s="47" t="s">
        <v>708</v>
      </c>
      <c r="G21" s="47" t="s">
        <v>718</v>
      </c>
      <c r="H21" s="29"/>
      <c r="I21" s="29"/>
      <c r="J21" s="29"/>
      <c r="K21" s="29"/>
    </row>
    <row r="22" spans="2:11" ht="20.149999999999999" customHeight="1" x14ac:dyDescent="0.25">
      <c r="B22" s="47" t="s">
        <v>723</v>
      </c>
      <c r="C22" s="47" t="s">
        <v>703</v>
      </c>
      <c r="D22" s="47" t="s">
        <v>714</v>
      </c>
      <c r="E22" s="47" t="s">
        <v>726</v>
      </c>
      <c r="F22" s="47" t="s">
        <v>675</v>
      </c>
      <c r="G22" s="47" t="s">
        <v>646</v>
      </c>
      <c r="H22" s="29"/>
      <c r="I22" s="29"/>
      <c r="J22" s="29"/>
      <c r="K22" s="29"/>
    </row>
    <row r="23" spans="2:11" ht="20.149999999999999" customHeight="1" x14ac:dyDescent="0.25">
      <c r="B23" s="47" t="s">
        <v>729</v>
      </c>
      <c r="C23" s="47" t="s">
        <v>56</v>
      </c>
      <c r="D23" s="47" t="s">
        <v>1040</v>
      </c>
      <c r="E23" s="47" t="s">
        <v>788</v>
      </c>
      <c r="F23" s="47" t="s">
        <v>788</v>
      </c>
      <c r="G23" s="47" t="s">
        <v>788</v>
      </c>
      <c r="H23" s="29"/>
      <c r="I23" s="29"/>
      <c r="J23" s="29"/>
      <c r="K23" s="29"/>
    </row>
    <row r="24" spans="2:11" ht="20.149999999999999" customHeight="1" x14ac:dyDescent="0.25">
      <c r="B24" s="47" t="s">
        <v>735</v>
      </c>
      <c r="C24" s="47" t="s">
        <v>730</v>
      </c>
      <c r="D24" s="47" t="s">
        <v>987</v>
      </c>
      <c r="E24" s="47" t="s">
        <v>788</v>
      </c>
      <c r="F24" s="47" t="s">
        <v>788</v>
      </c>
      <c r="G24" s="47" t="s">
        <v>788</v>
      </c>
      <c r="H24" s="29"/>
      <c r="I24" s="29"/>
      <c r="J24" s="29"/>
      <c r="K24" s="29"/>
    </row>
    <row r="25" spans="2:11" ht="20.149999999999999" customHeight="1" x14ac:dyDescent="0.25">
      <c r="B25" s="47" t="s">
        <v>742</v>
      </c>
      <c r="C25" s="47" t="s">
        <v>744</v>
      </c>
      <c r="D25" s="47" t="s">
        <v>734</v>
      </c>
      <c r="E25" s="47" t="s">
        <v>738</v>
      </c>
      <c r="F25" s="47" t="s">
        <v>736</v>
      </c>
      <c r="G25" s="47" t="s">
        <v>646</v>
      </c>
      <c r="H25" s="29"/>
      <c r="I25" s="29"/>
      <c r="J25" s="29"/>
      <c r="K25" s="29"/>
    </row>
    <row r="26" spans="2:11" ht="20.149999999999999" customHeight="1" x14ac:dyDescent="0.25">
      <c r="B26" s="47" t="s">
        <v>747</v>
      </c>
      <c r="C26" s="47" t="s">
        <v>750</v>
      </c>
      <c r="D26" s="47" t="s">
        <v>748</v>
      </c>
      <c r="E26" s="47" t="s">
        <v>724</v>
      </c>
      <c r="F26" s="47" t="s">
        <v>1041</v>
      </c>
      <c r="G26" s="47" t="s">
        <v>646</v>
      </c>
      <c r="H26" s="29"/>
      <c r="I26" s="29"/>
      <c r="J26" s="29"/>
      <c r="K26" s="29"/>
    </row>
    <row r="27" spans="2:11" ht="20.149999999999999" customHeight="1" x14ac:dyDescent="0.25">
      <c r="B27" s="47" t="s">
        <v>753</v>
      </c>
      <c r="C27" s="47" t="s">
        <v>750</v>
      </c>
      <c r="D27" s="47" t="s">
        <v>56</v>
      </c>
      <c r="E27" s="47" t="s">
        <v>1038</v>
      </c>
      <c r="F27" s="47" t="s">
        <v>894</v>
      </c>
      <c r="G27" s="47" t="s">
        <v>646</v>
      </c>
      <c r="H27" s="29"/>
      <c r="I27" s="29"/>
      <c r="J27" s="29"/>
      <c r="K27" s="29"/>
    </row>
    <row r="28" spans="2:11" ht="20.149999999999999" customHeight="1" x14ac:dyDescent="0.25">
      <c r="B28" s="47" t="s">
        <v>759</v>
      </c>
      <c r="C28" s="47" t="s">
        <v>762</v>
      </c>
      <c r="D28" s="47" t="s">
        <v>724</v>
      </c>
      <c r="E28" s="47" t="s">
        <v>1042</v>
      </c>
      <c r="F28" s="47" t="s">
        <v>1038</v>
      </c>
      <c r="G28" s="47" t="s">
        <v>646</v>
      </c>
      <c r="H28" s="29"/>
      <c r="I28" s="29"/>
      <c r="J28" s="29"/>
      <c r="K28" s="29"/>
    </row>
    <row r="29" spans="2:11" ht="20.149999999999999" customHeight="1" x14ac:dyDescent="0.25">
      <c r="B29" s="47" t="s">
        <v>765</v>
      </c>
      <c r="C29" s="47" t="s">
        <v>762</v>
      </c>
      <c r="D29" s="47" t="s">
        <v>788</v>
      </c>
      <c r="E29" s="47" t="s">
        <v>788</v>
      </c>
      <c r="F29" s="47" t="s">
        <v>788</v>
      </c>
      <c r="G29" s="47" t="s">
        <v>646</v>
      </c>
      <c r="H29" s="29"/>
      <c r="I29" s="29"/>
      <c r="J29" s="29"/>
      <c r="K29" s="29"/>
    </row>
    <row r="30" spans="2:11" ht="20.149999999999999" customHeight="1" x14ac:dyDescent="0.25">
      <c r="B30" s="47" t="s">
        <v>773</v>
      </c>
      <c r="C30" s="47" t="s">
        <v>63</v>
      </c>
      <c r="D30" s="47" t="s">
        <v>777</v>
      </c>
      <c r="E30" s="47" t="s">
        <v>1038</v>
      </c>
      <c r="F30" s="47" t="s">
        <v>662</v>
      </c>
      <c r="G30" s="47" t="s">
        <v>646</v>
      </c>
      <c r="H30" s="29"/>
      <c r="I30" s="29"/>
      <c r="J30" s="29"/>
      <c r="K30" s="29"/>
    </row>
    <row r="31" spans="2:11" ht="20.149999999999999" customHeight="1" x14ac:dyDescent="0.25">
      <c r="B31" s="47" t="s">
        <v>779</v>
      </c>
      <c r="C31" s="47" t="s">
        <v>718</v>
      </c>
      <c r="D31" s="47" t="s">
        <v>783</v>
      </c>
      <c r="E31" s="47" t="s">
        <v>748</v>
      </c>
      <c r="F31" s="47" t="s">
        <v>738</v>
      </c>
      <c r="G31" s="47" t="s">
        <v>646</v>
      </c>
      <c r="H31" s="29"/>
      <c r="I31" s="29"/>
      <c r="J31" s="29"/>
      <c r="K31" s="29"/>
    </row>
    <row r="32" spans="2:11" ht="12.75" customHeight="1" x14ac:dyDescent="0.25">
      <c r="B32" s="3"/>
      <c r="C32" s="29"/>
      <c r="D32" s="29"/>
      <c r="E32" s="29"/>
      <c r="F32" s="29"/>
      <c r="G32" s="29"/>
      <c r="H32" s="29"/>
      <c r="I32" s="29"/>
      <c r="J32" s="29"/>
      <c r="K32" s="29"/>
    </row>
    <row r="33" spans="2:11" ht="12.75" customHeight="1" x14ac:dyDescent="0.25">
      <c r="B33" s="3"/>
      <c r="C33" s="29"/>
      <c r="D33" s="29"/>
      <c r="E33" s="29"/>
      <c r="F33" s="29"/>
      <c r="G33" s="29"/>
      <c r="H33" s="29"/>
      <c r="I33" s="29"/>
      <c r="J33" s="29"/>
      <c r="K33" s="29"/>
    </row>
    <row r="34" spans="2:11" ht="12.75" customHeight="1" x14ac:dyDescent="0.25">
      <c r="B34" s="3"/>
      <c r="D34" s="29"/>
      <c r="E34" s="29"/>
      <c r="F34" s="29"/>
      <c r="G34" s="29"/>
      <c r="H34" s="29"/>
      <c r="I34" s="29"/>
      <c r="J34" s="29"/>
      <c r="K34" s="29"/>
    </row>
    <row r="35" spans="2:11" ht="12.75" customHeight="1" x14ac:dyDescent="0.25">
      <c r="B35" s="3"/>
      <c r="C35" s="29"/>
      <c r="D35" s="29"/>
      <c r="E35" s="29"/>
      <c r="F35" s="29"/>
      <c r="G35" s="29"/>
      <c r="H35" s="29"/>
      <c r="I35" s="29"/>
      <c r="J35" s="29"/>
      <c r="K35" s="29"/>
    </row>
    <row r="36" spans="2:11" ht="12.75" customHeight="1" x14ac:dyDescent="0.25">
      <c r="B36" s="3"/>
      <c r="C36" s="29"/>
      <c r="D36" s="29"/>
      <c r="E36" s="29"/>
      <c r="F36" s="29"/>
      <c r="G36" s="29"/>
      <c r="H36" s="29"/>
      <c r="I36" s="29"/>
      <c r="J36" s="29"/>
      <c r="K36" s="29"/>
    </row>
    <row r="37" spans="2:11" ht="12.75" customHeight="1" x14ac:dyDescent="0.25">
      <c r="B37" s="3"/>
      <c r="C37" s="29"/>
      <c r="D37" s="29"/>
      <c r="E37" s="29"/>
      <c r="F37" s="29"/>
      <c r="G37" s="29"/>
      <c r="H37" s="29"/>
      <c r="I37" s="29"/>
      <c r="J37" s="29"/>
      <c r="K37" s="29"/>
    </row>
    <row r="38" spans="2:11" ht="12.75" customHeight="1" x14ac:dyDescent="0.25">
      <c r="B38" s="3"/>
      <c r="C38" s="29"/>
      <c r="D38" s="29"/>
      <c r="E38" s="29"/>
      <c r="F38" s="29"/>
      <c r="G38" s="29"/>
      <c r="H38" s="29"/>
      <c r="I38" s="29"/>
      <c r="J38" s="29"/>
      <c r="K38" s="29"/>
    </row>
    <row r="39" spans="2:11" ht="12.75" customHeight="1" x14ac:dyDescent="0.25">
      <c r="B39" s="3"/>
      <c r="C39" s="29"/>
      <c r="D39" s="29"/>
      <c r="E39" s="29"/>
      <c r="F39" s="29"/>
      <c r="G39" s="29"/>
      <c r="H39" s="29"/>
      <c r="I39" s="29"/>
      <c r="J39" s="29"/>
      <c r="K39" s="29"/>
    </row>
    <row r="40" spans="2:11" ht="12.75" customHeight="1" x14ac:dyDescent="0.25">
      <c r="B40" s="3"/>
      <c r="C40" s="29"/>
      <c r="D40" s="29"/>
      <c r="E40" s="29"/>
      <c r="F40" s="29"/>
      <c r="G40" s="29"/>
      <c r="H40" s="29"/>
      <c r="I40" s="29"/>
      <c r="J40" s="29"/>
      <c r="K40" s="29"/>
    </row>
    <row r="41" spans="2:11" ht="12.75" customHeight="1" x14ac:dyDescent="0.25">
      <c r="B41" s="3"/>
      <c r="C41" s="29"/>
      <c r="D41" s="29"/>
      <c r="E41" s="29"/>
      <c r="F41" s="29"/>
      <c r="G41" s="29"/>
      <c r="H41" s="29"/>
      <c r="I41" s="29"/>
      <c r="J41" s="29"/>
      <c r="K41" s="29"/>
    </row>
    <row r="42" spans="2:11" ht="12.75" customHeight="1" x14ac:dyDescent="0.25">
      <c r="B42" s="3"/>
      <c r="C42" s="29"/>
      <c r="D42" s="29"/>
      <c r="E42" s="29"/>
      <c r="F42" s="29"/>
      <c r="G42" s="29"/>
      <c r="H42" s="29"/>
      <c r="I42" s="29"/>
      <c r="J42" s="29"/>
      <c r="K42" s="29"/>
    </row>
    <row r="43" spans="2:11" ht="12.75" customHeight="1" x14ac:dyDescent="0.25">
      <c r="B43" s="3"/>
      <c r="C43" s="29"/>
      <c r="D43" s="29"/>
      <c r="E43" s="29"/>
      <c r="F43" s="29"/>
      <c r="G43" s="29"/>
      <c r="H43" s="29"/>
      <c r="I43" s="29"/>
      <c r="J43" s="29"/>
      <c r="K43" s="29"/>
    </row>
    <row r="44" spans="2:11" ht="12.75" customHeight="1" x14ac:dyDescent="0.25"/>
  </sheetData>
  <mergeCells count="6">
    <mergeCell ref="A1:H1"/>
    <mergeCell ref="A2:H2"/>
    <mergeCell ref="C4:D4"/>
    <mergeCell ref="E4:F4"/>
    <mergeCell ref="G4:H4"/>
    <mergeCell ref="B4:B5"/>
  </mergeCells>
  <phoneticPr fontId="11"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pageSetUpPr fitToPage="1"/>
  </sheetPr>
  <dimension ref="A1:L90"/>
  <sheetViews>
    <sheetView zoomScaleNormal="100" workbookViewId="0">
      <selection sqref="A1:L1"/>
    </sheetView>
  </sheetViews>
  <sheetFormatPr defaultRowHeight="12.5" x14ac:dyDescent="0.25"/>
  <cols>
    <col min="5" max="5" width="10.54296875" customWidth="1"/>
    <col min="6" max="8" width="26.54296875" customWidth="1"/>
  </cols>
  <sheetData>
    <row r="1" spans="1:12" ht="33" customHeight="1" x14ac:dyDescent="0.25">
      <c r="A1" s="229"/>
      <c r="B1" s="229"/>
      <c r="C1" s="229"/>
      <c r="D1" s="229"/>
      <c r="E1" s="229"/>
      <c r="F1" s="229"/>
      <c r="G1" s="229"/>
      <c r="H1" s="229"/>
      <c r="I1" s="229"/>
      <c r="J1" s="229"/>
      <c r="K1" s="229"/>
      <c r="L1" s="229"/>
    </row>
    <row r="2" spans="1:12" ht="20.149999999999999" customHeight="1" x14ac:dyDescent="0.25">
      <c r="E2" s="245" t="s">
        <v>1043</v>
      </c>
      <c r="F2" s="245"/>
      <c r="G2" s="245"/>
      <c r="H2" s="245"/>
      <c r="I2" s="5"/>
    </row>
    <row r="3" spans="1:12" ht="20.149999999999999" customHeight="1" thickBot="1" x14ac:dyDescent="0.3">
      <c r="E3" s="29"/>
      <c r="F3" s="29"/>
      <c r="G3" s="29"/>
      <c r="H3" s="29"/>
    </row>
    <row r="4" spans="1:12" ht="20.149999999999999" customHeight="1" thickBot="1" x14ac:dyDescent="0.3">
      <c r="E4" s="149" t="s">
        <v>94</v>
      </c>
      <c r="F4" s="150" t="s">
        <v>488</v>
      </c>
      <c r="G4" s="150" t="s">
        <v>642</v>
      </c>
      <c r="H4" s="151" t="s">
        <v>644</v>
      </c>
    </row>
    <row r="5" spans="1:12" ht="20.149999999999999" customHeight="1" x14ac:dyDescent="0.25">
      <c r="E5" s="425" t="s">
        <v>648</v>
      </c>
      <c r="F5" s="49" t="s">
        <v>844</v>
      </c>
      <c r="G5" s="49"/>
      <c r="H5" s="52"/>
    </row>
    <row r="6" spans="1:12" ht="20.149999999999999" customHeight="1" x14ac:dyDescent="0.25">
      <c r="E6" s="447"/>
      <c r="F6" s="47" t="s">
        <v>66</v>
      </c>
      <c r="G6" s="67"/>
      <c r="H6" s="73"/>
    </row>
    <row r="7" spans="1:12" ht="20.149999999999999" customHeight="1" x14ac:dyDescent="0.25">
      <c r="E7" s="447"/>
      <c r="F7" s="47" t="s">
        <v>1044</v>
      </c>
      <c r="G7" s="67"/>
      <c r="H7" s="73"/>
    </row>
    <row r="8" spans="1:12" ht="20.149999999999999" customHeight="1" thickBot="1" x14ac:dyDescent="0.3">
      <c r="E8" s="443"/>
      <c r="F8" s="53" t="s">
        <v>1045</v>
      </c>
      <c r="G8" s="157"/>
      <c r="H8" s="77"/>
    </row>
    <row r="9" spans="1:12" ht="20.149999999999999" customHeight="1" x14ac:dyDescent="0.25">
      <c r="E9" s="425" t="s">
        <v>652</v>
      </c>
      <c r="F9" s="49" t="s">
        <v>844</v>
      </c>
      <c r="G9" s="49" t="s">
        <v>56</v>
      </c>
      <c r="H9" s="52" t="s">
        <v>56</v>
      </c>
    </row>
    <row r="10" spans="1:12" ht="20.149999999999999" customHeight="1" x14ac:dyDescent="0.25">
      <c r="E10" s="447"/>
      <c r="F10" s="47" t="s">
        <v>66</v>
      </c>
      <c r="G10" s="67" t="s">
        <v>1046</v>
      </c>
      <c r="H10" s="73" t="s">
        <v>653</v>
      </c>
    </row>
    <row r="11" spans="1:12" ht="20.149999999999999" customHeight="1" x14ac:dyDescent="0.25">
      <c r="E11" s="447"/>
      <c r="F11" s="47" t="s">
        <v>1044</v>
      </c>
      <c r="G11" s="67" t="s">
        <v>1034</v>
      </c>
      <c r="H11" s="73" t="s">
        <v>1034</v>
      </c>
    </row>
    <row r="12" spans="1:12" ht="20.149999999999999" customHeight="1" thickBot="1" x14ac:dyDescent="0.3">
      <c r="E12" s="443"/>
      <c r="F12" s="53" t="s">
        <v>1045</v>
      </c>
      <c r="G12" s="157" t="s">
        <v>1034</v>
      </c>
      <c r="H12" s="77" t="s">
        <v>1034</v>
      </c>
    </row>
    <row r="13" spans="1:12" ht="20.149999999999999" customHeight="1" x14ac:dyDescent="0.25">
      <c r="E13" s="425" t="s">
        <v>655</v>
      </c>
      <c r="F13" s="49" t="s">
        <v>844</v>
      </c>
      <c r="G13" s="49" t="s">
        <v>1034</v>
      </c>
      <c r="H13" s="52" t="s">
        <v>1034</v>
      </c>
    </row>
    <row r="14" spans="1:12" ht="20.149999999999999" customHeight="1" x14ac:dyDescent="0.25">
      <c r="E14" s="447"/>
      <c r="F14" s="47" t="s">
        <v>66</v>
      </c>
      <c r="G14" s="67" t="s">
        <v>1034</v>
      </c>
      <c r="H14" s="73" t="s">
        <v>1034</v>
      </c>
    </row>
    <row r="15" spans="1:12" ht="20.149999999999999" customHeight="1" x14ac:dyDescent="0.25">
      <c r="E15" s="447"/>
      <c r="F15" s="47" t="s">
        <v>1044</v>
      </c>
      <c r="G15" s="67" t="s">
        <v>1034</v>
      </c>
      <c r="H15" s="73" t="s">
        <v>1034</v>
      </c>
    </row>
    <row r="16" spans="1:12" ht="20.149999999999999" customHeight="1" thickBot="1" x14ac:dyDescent="0.3">
      <c r="E16" s="443"/>
      <c r="F16" s="53" t="s">
        <v>1045</v>
      </c>
      <c r="G16" s="157" t="s">
        <v>1034</v>
      </c>
      <c r="H16" s="77" t="s">
        <v>1034</v>
      </c>
    </row>
    <row r="17" spans="5:8" ht="20.149999999999999" customHeight="1" x14ac:dyDescent="0.25">
      <c r="E17" s="425" t="s">
        <v>656</v>
      </c>
      <c r="F17" s="33" t="s">
        <v>849</v>
      </c>
      <c r="G17" s="49" t="s">
        <v>1034</v>
      </c>
      <c r="H17" s="52" t="s">
        <v>1034</v>
      </c>
    </row>
    <row r="18" spans="5:8" ht="20.149999999999999" customHeight="1" thickBot="1" x14ac:dyDescent="0.3">
      <c r="E18" s="443"/>
      <c r="F18" s="38" t="s">
        <v>850</v>
      </c>
      <c r="G18" s="157" t="s">
        <v>1034</v>
      </c>
      <c r="H18" s="77" t="s">
        <v>1034</v>
      </c>
    </row>
    <row r="19" spans="5:8" ht="20.149999999999999" customHeight="1" x14ac:dyDescent="0.25">
      <c r="E19" s="425" t="s">
        <v>657</v>
      </c>
      <c r="F19" s="33" t="s">
        <v>849</v>
      </c>
      <c r="G19" s="33" t="s">
        <v>56</v>
      </c>
      <c r="H19" s="32" t="s">
        <v>667</v>
      </c>
    </row>
    <row r="20" spans="5:8" ht="20.149999999999999" customHeight="1" thickBot="1" x14ac:dyDescent="0.3">
      <c r="E20" s="443"/>
      <c r="F20" s="38" t="s">
        <v>850</v>
      </c>
      <c r="G20" s="38" t="s">
        <v>681</v>
      </c>
      <c r="H20" s="31" t="s">
        <v>659</v>
      </c>
    </row>
    <row r="21" spans="5:8" ht="20.149999999999999" customHeight="1" x14ac:dyDescent="0.25">
      <c r="E21" s="425" t="s">
        <v>657</v>
      </c>
      <c r="F21" s="33" t="s">
        <v>849</v>
      </c>
      <c r="G21" s="33" t="s">
        <v>56</v>
      </c>
      <c r="H21" s="32" t="s">
        <v>667</v>
      </c>
    </row>
    <row r="22" spans="5:8" ht="20.149999999999999" customHeight="1" thickBot="1" x14ac:dyDescent="0.3">
      <c r="E22" s="443"/>
      <c r="F22" s="38" t="s">
        <v>850</v>
      </c>
      <c r="G22" s="38" t="s">
        <v>681</v>
      </c>
      <c r="H22" s="31" t="s">
        <v>659</v>
      </c>
    </row>
    <row r="23" spans="5:8" ht="20.149999999999999" customHeight="1" x14ac:dyDescent="0.25">
      <c r="E23" s="425" t="s">
        <v>664</v>
      </c>
      <c r="F23" s="33" t="s">
        <v>849</v>
      </c>
      <c r="G23" s="33" t="s">
        <v>1047</v>
      </c>
      <c r="H23" s="32" t="s">
        <v>661</v>
      </c>
    </row>
    <row r="24" spans="5:8" ht="20.149999999999999" customHeight="1" thickBot="1" x14ac:dyDescent="0.3">
      <c r="E24" s="443"/>
      <c r="F24" s="38" t="s">
        <v>850</v>
      </c>
      <c r="G24" s="38" t="s">
        <v>714</v>
      </c>
      <c r="H24" s="31" t="s">
        <v>1048</v>
      </c>
    </row>
    <row r="25" spans="5:8" ht="20.149999999999999" customHeight="1" x14ac:dyDescent="0.25">
      <c r="E25" s="425" t="s">
        <v>670</v>
      </c>
      <c r="F25" s="33" t="s">
        <v>849</v>
      </c>
      <c r="G25" s="33" t="s">
        <v>671</v>
      </c>
      <c r="H25" s="32" t="s">
        <v>661</v>
      </c>
    </row>
    <row r="26" spans="5:8" ht="20.149999999999999" customHeight="1" thickBot="1" x14ac:dyDescent="0.3">
      <c r="E26" s="443"/>
      <c r="F26" s="38" t="s">
        <v>850</v>
      </c>
      <c r="G26" s="38" t="s">
        <v>868</v>
      </c>
      <c r="H26" s="31" t="s">
        <v>675</v>
      </c>
    </row>
    <row r="27" spans="5:8" ht="20.149999999999999" customHeight="1" x14ac:dyDescent="0.25">
      <c r="E27" s="425" t="s">
        <v>676</v>
      </c>
      <c r="F27" s="33" t="s">
        <v>849</v>
      </c>
      <c r="G27" s="33"/>
      <c r="H27" s="32"/>
    </row>
    <row r="28" spans="5:8" ht="20.149999999999999" customHeight="1" thickBot="1" x14ac:dyDescent="0.3">
      <c r="E28" s="443"/>
      <c r="F28" s="38" t="s">
        <v>850</v>
      </c>
      <c r="G28" s="53" t="s">
        <v>671</v>
      </c>
      <c r="H28" s="55" t="s">
        <v>1049</v>
      </c>
    </row>
    <row r="29" spans="5:8" ht="20.149999999999999" customHeight="1" x14ac:dyDescent="0.25">
      <c r="E29" s="425" t="s">
        <v>682</v>
      </c>
      <c r="F29" s="33" t="s">
        <v>849</v>
      </c>
      <c r="G29" s="33" t="s">
        <v>54</v>
      </c>
      <c r="H29" s="32" t="s">
        <v>1050</v>
      </c>
    </row>
    <row r="30" spans="5:8" ht="20.149999999999999" customHeight="1" thickBot="1" x14ac:dyDescent="0.3">
      <c r="E30" s="443"/>
      <c r="F30" s="38" t="s">
        <v>850</v>
      </c>
      <c r="G30" s="38" t="s">
        <v>687</v>
      </c>
      <c r="H30" s="31" t="s">
        <v>684</v>
      </c>
    </row>
    <row r="31" spans="5:8" ht="20.149999999999999" customHeight="1" x14ac:dyDescent="0.25">
      <c r="E31" s="425" t="s">
        <v>689</v>
      </c>
      <c r="F31" s="33" t="s">
        <v>849</v>
      </c>
      <c r="G31" s="33" t="s">
        <v>1051</v>
      </c>
      <c r="H31" s="32" t="s">
        <v>1052</v>
      </c>
    </row>
    <row r="32" spans="5:8" ht="20.149999999999999" customHeight="1" thickBot="1" x14ac:dyDescent="0.3">
      <c r="E32" s="443"/>
      <c r="F32" s="38" t="s">
        <v>850</v>
      </c>
      <c r="G32" s="38" t="s">
        <v>1053</v>
      </c>
      <c r="H32" s="31" t="s">
        <v>1054</v>
      </c>
    </row>
    <row r="33" spans="5:8" ht="20.149999999999999" customHeight="1" x14ac:dyDescent="0.25">
      <c r="E33" s="425" t="s">
        <v>695</v>
      </c>
      <c r="F33" s="33" t="s">
        <v>849</v>
      </c>
      <c r="G33" s="33" t="s">
        <v>696</v>
      </c>
      <c r="H33" s="32" t="s">
        <v>683</v>
      </c>
    </row>
    <row r="34" spans="5:8" ht="20.149999999999999" customHeight="1" thickBot="1" x14ac:dyDescent="0.3">
      <c r="E34" s="443"/>
      <c r="F34" s="38" t="s">
        <v>872</v>
      </c>
      <c r="G34" s="38" t="s">
        <v>56</v>
      </c>
      <c r="H34" s="31" t="s">
        <v>684</v>
      </c>
    </row>
    <row r="35" spans="5:8" ht="20.149999999999999" customHeight="1" x14ac:dyDescent="0.25">
      <c r="E35" s="442" t="s">
        <v>702</v>
      </c>
      <c r="F35" s="33" t="s">
        <v>849</v>
      </c>
      <c r="G35" s="33" t="s">
        <v>703</v>
      </c>
      <c r="H35" s="32" t="s">
        <v>421</v>
      </c>
    </row>
    <row r="36" spans="5:8" ht="20.149999999999999" customHeight="1" thickBot="1" x14ac:dyDescent="0.3">
      <c r="E36" s="443"/>
      <c r="F36" s="38" t="s">
        <v>872</v>
      </c>
      <c r="G36" s="38" t="s">
        <v>684</v>
      </c>
      <c r="H36" s="31" t="s">
        <v>667</v>
      </c>
    </row>
    <row r="37" spans="5:8" ht="20.149999999999999" customHeight="1" x14ac:dyDescent="0.25">
      <c r="E37" s="442" t="s">
        <v>710</v>
      </c>
      <c r="F37" s="33" t="s">
        <v>849</v>
      </c>
      <c r="G37" s="33" t="s">
        <v>54</v>
      </c>
      <c r="H37" s="32" t="s">
        <v>703</v>
      </c>
    </row>
    <row r="38" spans="5:8" ht="20.149999999999999" customHeight="1" thickBot="1" x14ac:dyDescent="0.3">
      <c r="E38" s="443"/>
      <c r="F38" s="38" t="s">
        <v>872</v>
      </c>
      <c r="G38" s="38" t="s">
        <v>700</v>
      </c>
      <c r="H38" s="31" t="s">
        <v>669</v>
      </c>
    </row>
    <row r="39" spans="5:8" ht="20.149999999999999" customHeight="1" x14ac:dyDescent="0.25">
      <c r="E39" s="442" t="s">
        <v>716</v>
      </c>
      <c r="F39" s="33" t="s">
        <v>849</v>
      </c>
      <c r="G39" s="33" t="s">
        <v>703</v>
      </c>
      <c r="H39" s="32" t="s">
        <v>724</v>
      </c>
    </row>
    <row r="40" spans="5:8" ht="20.149999999999999" customHeight="1" thickBot="1" x14ac:dyDescent="0.3">
      <c r="E40" s="443"/>
      <c r="F40" s="38" t="s">
        <v>872</v>
      </c>
      <c r="G40" s="38" t="s">
        <v>718</v>
      </c>
      <c r="H40" s="31" t="s">
        <v>674</v>
      </c>
    </row>
    <row r="41" spans="5:8" ht="20.149999999999999" customHeight="1" x14ac:dyDescent="0.25">
      <c r="E41" s="442" t="s">
        <v>723</v>
      </c>
      <c r="F41" s="33" t="s">
        <v>849</v>
      </c>
      <c r="G41" s="33" t="s">
        <v>703</v>
      </c>
      <c r="H41" s="32" t="s">
        <v>56</v>
      </c>
    </row>
    <row r="42" spans="5:8" ht="20.149999999999999" customHeight="1" thickBot="1" x14ac:dyDescent="0.3">
      <c r="E42" s="443"/>
      <c r="F42" s="38" t="s">
        <v>850</v>
      </c>
      <c r="G42" s="38" t="s">
        <v>700</v>
      </c>
      <c r="H42" s="31" t="s">
        <v>64</v>
      </c>
    </row>
    <row r="43" spans="5:8" ht="20.149999999999999" customHeight="1" x14ac:dyDescent="0.25">
      <c r="E43" s="442" t="s">
        <v>729</v>
      </c>
      <c r="F43" s="33" t="s">
        <v>849</v>
      </c>
      <c r="G43" s="33" t="s">
        <v>56</v>
      </c>
      <c r="H43" s="32" t="s">
        <v>711</v>
      </c>
    </row>
    <row r="44" spans="5:8" ht="20.149999999999999" customHeight="1" thickBot="1" x14ac:dyDescent="0.3">
      <c r="E44" s="443"/>
      <c r="F44" s="38" t="s">
        <v>872</v>
      </c>
      <c r="G44" s="38" t="s">
        <v>1055</v>
      </c>
      <c r="H44" s="31" t="s">
        <v>683</v>
      </c>
    </row>
    <row r="45" spans="5:8" ht="20.149999999999999" customHeight="1" x14ac:dyDescent="0.25">
      <c r="E45" s="442" t="s">
        <v>735</v>
      </c>
      <c r="F45" s="33" t="s">
        <v>849</v>
      </c>
      <c r="G45" s="33" t="s">
        <v>736</v>
      </c>
      <c r="H45" s="32" t="s">
        <v>56</v>
      </c>
    </row>
    <row r="46" spans="5:8" ht="20.149999999999999" customHeight="1" thickBot="1" x14ac:dyDescent="0.3">
      <c r="E46" s="443"/>
      <c r="F46" s="38" t="s">
        <v>872</v>
      </c>
      <c r="G46" s="38" t="s">
        <v>730</v>
      </c>
      <c r="H46" s="31" t="s">
        <v>745</v>
      </c>
    </row>
    <row r="47" spans="5:8" ht="20.149999999999999" customHeight="1" x14ac:dyDescent="0.25">
      <c r="E47" s="442" t="s">
        <v>742</v>
      </c>
      <c r="F47" s="33" t="s">
        <v>849</v>
      </c>
      <c r="G47" s="33" t="s">
        <v>56</v>
      </c>
      <c r="H47" s="32" t="s">
        <v>736</v>
      </c>
    </row>
    <row r="48" spans="5:8" ht="20.149999999999999" customHeight="1" thickBot="1" x14ac:dyDescent="0.3">
      <c r="E48" s="443"/>
      <c r="F48" s="38" t="s">
        <v>850</v>
      </c>
      <c r="G48" s="38" t="s">
        <v>737</v>
      </c>
      <c r="H48" s="31" t="s">
        <v>738</v>
      </c>
    </row>
    <row r="49" spans="5:8" ht="20.149999999999999" customHeight="1" x14ac:dyDescent="0.25">
      <c r="E49" s="442" t="s">
        <v>747</v>
      </c>
      <c r="F49" s="33" t="s">
        <v>849</v>
      </c>
      <c r="G49" s="33" t="s">
        <v>1056</v>
      </c>
      <c r="H49" s="32" t="s">
        <v>1056</v>
      </c>
    </row>
    <row r="50" spans="5:8" ht="20.149999999999999" customHeight="1" thickBot="1" x14ac:dyDescent="0.3">
      <c r="E50" s="443"/>
      <c r="F50" s="38" t="s">
        <v>850</v>
      </c>
      <c r="G50" s="38" t="s">
        <v>661</v>
      </c>
      <c r="H50" s="31" t="s">
        <v>734</v>
      </c>
    </row>
    <row r="51" spans="5:8" ht="20.149999999999999" customHeight="1" x14ac:dyDescent="0.25">
      <c r="E51" s="442" t="s">
        <v>753</v>
      </c>
      <c r="F51" s="33" t="s">
        <v>849</v>
      </c>
      <c r="G51" s="33" t="s">
        <v>56</v>
      </c>
      <c r="H51" s="32" t="s">
        <v>750</v>
      </c>
    </row>
    <row r="52" spans="5:8" ht="20.149999999999999" customHeight="1" thickBot="1" x14ac:dyDescent="0.3">
      <c r="E52" s="443"/>
      <c r="F52" s="38" t="s">
        <v>850</v>
      </c>
      <c r="G52" s="38" t="s">
        <v>724</v>
      </c>
      <c r="H52" s="31" t="s">
        <v>724</v>
      </c>
    </row>
    <row r="53" spans="5:8" ht="20.149999999999999" customHeight="1" x14ac:dyDescent="0.25">
      <c r="E53" s="442" t="s">
        <v>759</v>
      </c>
      <c r="F53" s="33" t="s">
        <v>849</v>
      </c>
      <c r="G53" s="33" t="s">
        <v>987</v>
      </c>
      <c r="H53" s="32" t="s">
        <v>762</v>
      </c>
    </row>
    <row r="54" spans="5:8" ht="20.149999999999999" customHeight="1" thickBot="1" x14ac:dyDescent="0.3">
      <c r="E54" s="443"/>
      <c r="F54" s="38" t="s">
        <v>850</v>
      </c>
      <c r="G54" s="38" t="s">
        <v>1057</v>
      </c>
      <c r="H54" s="31" t="s">
        <v>724</v>
      </c>
    </row>
    <row r="55" spans="5:8" ht="20.149999999999999" customHeight="1" x14ac:dyDescent="0.25">
      <c r="E55" s="442" t="s">
        <v>765</v>
      </c>
      <c r="F55" s="33" t="s">
        <v>849</v>
      </c>
      <c r="G55" s="33" t="s">
        <v>762</v>
      </c>
      <c r="H55" s="32" t="s">
        <v>788</v>
      </c>
    </row>
    <row r="56" spans="5:8" ht="20.149999999999999" customHeight="1" thickBot="1" x14ac:dyDescent="0.3">
      <c r="E56" s="443"/>
      <c r="F56" s="38" t="s">
        <v>850</v>
      </c>
      <c r="G56" s="38" t="s">
        <v>1057</v>
      </c>
      <c r="H56" s="31" t="s">
        <v>788</v>
      </c>
    </row>
    <row r="57" spans="5:8" ht="20.149999999999999" customHeight="1" x14ac:dyDescent="0.25">
      <c r="E57" s="442" t="s">
        <v>773</v>
      </c>
      <c r="F57" s="33" t="s">
        <v>849</v>
      </c>
      <c r="G57" s="33" t="s">
        <v>762</v>
      </c>
      <c r="H57" s="32" t="s">
        <v>56</v>
      </c>
    </row>
    <row r="58" spans="5:8" ht="20.149999999999999" customHeight="1" thickBot="1" x14ac:dyDescent="0.3">
      <c r="E58" s="443"/>
      <c r="F58" s="38" t="s">
        <v>850</v>
      </c>
      <c r="G58" s="38" t="s">
        <v>750</v>
      </c>
      <c r="H58" s="31" t="s">
        <v>775</v>
      </c>
    </row>
    <row r="59" spans="5:8" ht="20.149999999999999" customHeight="1" x14ac:dyDescent="0.25">
      <c r="E59" s="442" t="s">
        <v>779</v>
      </c>
      <c r="F59" s="33" t="s">
        <v>849</v>
      </c>
      <c r="G59" s="33" t="s">
        <v>780</v>
      </c>
      <c r="H59" s="32" t="s">
        <v>718</v>
      </c>
    </row>
    <row r="60" spans="5:8" ht="20.149999999999999" customHeight="1" thickBot="1" x14ac:dyDescent="0.3">
      <c r="E60" s="443"/>
      <c r="F60" s="38" t="s">
        <v>850</v>
      </c>
      <c r="G60" s="38" t="s">
        <v>662</v>
      </c>
      <c r="H60" s="31" t="s">
        <v>734</v>
      </c>
    </row>
    <row r="61" spans="5:8" ht="20.149999999999999" customHeight="1" x14ac:dyDescent="0.25">
      <c r="E61" s="442" t="s">
        <v>785</v>
      </c>
      <c r="F61" s="33" t="s">
        <v>849</v>
      </c>
      <c r="G61" s="33" t="s">
        <v>786</v>
      </c>
      <c r="H61" s="32" t="s">
        <v>786</v>
      </c>
    </row>
    <row r="62" spans="5:8" ht="20.149999999999999" customHeight="1" thickBot="1" x14ac:dyDescent="0.3">
      <c r="E62" s="443"/>
      <c r="F62" s="38" t="s">
        <v>850</v>
      </c>
      <c r="G62" s="38" t="s">
        <v>738</v>
      </c>
      <c r="H62" s="31" t="s">
        <v>1058</v>
      </c>
    </row>
    <row r="63" spans="5:8" ht="20.149999999999999" customHeight="1" x14ac:dyDescent="0.25">
      <c r="E63" s="442" t="s">
        <v>792</v>
      </c>
      <c r="F63" s="33" t="s">
        <v>849</v>
      </c>
      <c r="G63" s="33" t="s">
        <v>789</v>
      </c>
      <c r="H63" s="32" t="s">
        <v>1059</v>
      </c>
    </row>
    <row r="64" spans="5:8" ht="20.149999999999999" customHeight="1" thickBot="1" x14ac:dyDescent="0.3">
      <c r="E64" s="443"/>
      <c r="F64" s="38" t="s">
        <v>850</v>
      </c>
      <c r="G64" s="38" t="s">
        <v>794</v>
      </c>
      <c r="H64" s="31" t="s">
        <v>793</v>
      </c>
    </row>
    <row r="65" spans="5:8" ht="20.149999999999999" customHeight="1" x14ac:dyDescent="0.25">
      <c r="E65" s="442" t="s">
        <v>797</v>
      </c>
      <c r="F65" s="33" t="s">
        <v>849</v>
      </c>
      <c r="G65" s="33" t="s">
        <v>796</v>
      </c>
      <c r="H65" s="32" t="s">
        <v>788</v>
      </c>
    </row>
    <row r="66" spans="5:8" ht="20.149999999999999" customHeight="1" thickBot="1" x14ac:dyDescent="0.3">
      <c r="E66" s="443"/>
      <c r="F66" s="38" t="s">
        <v>850</v>
      </c>
      <c r="G66" s="38" t="s">
        <v>788</v>
      </c>
      <c r="H66" s="31" t="s">
        <v>788</v>
      </c>
    </row>
    <row r="67" spans="5:8" ht="20.149999999999999" customHeight="1" x14ac:dyDescent="0.25">
      <c r="E67" s="442" t="s">
        <v>801</v>
      </c>
      <c r="F67" s="33" t="s">
        <v>849</v>
      </c>
      <c r="G67" s="33" t="s">
        <v>789</v>
      </c>
      <c r="H67" s="32" t="s">
        <v>794</v>
      </c>
    </row>
    <row r="68" spans="5:8" ht="20.149999999999999" customHeight="1" thickBot="1" x14ac:dyDescent="0.3">
      <c r="E68" s="443"/>
      <c r="F68" s="38" t="s">
        <v>850</v>
      </c>
      <c r="G68" s="38" t="s">
        <v>804</v>
      </c>
      <c r="H68" s="31" t="s">
        <v>799</v>
      </c>
    </row>
    <row r="69" spans="5:8" ht="20.149999999999999" customHeight="1" x14ac:dyDescent="0.25">
      <c r="E69" s="442" t="s">
        <v>806</v>
      </c>
      <c r="F69" s="33" t="s">
        <v>849</v>
      </c>
      <c r="G69" s="33" t="s">
        <v>796</v>
      </c>
      <c r="H69" s="32" t="s">
        <v>903</v>
      </c>
    </row>
    <row r="70" spans="5:8" ht="20.149999999999999" customHeight="1" thickBot="1" x14ac:dyDescent="0.3">
      <c r="E70" s="443"/>
      <c r="F70" s="38" t="s">
        <v>850</v>
      </c>
      <c r="G70" s="38" t="s">
        <v>783</v>
      </c>
      <c r="H70" s="31" t="s">
        <v>799</v>
      </c>
    </row>
    <row r="71" spans="5:8" ht="20.149999999999999" customHeight="1" x14ac:dyDescent="0.25">
      <c r="E71" s="442" t="s">
        <v>810</v>
      </c>
      <c r="F71" s="33" t="s">
        <v>849</v>
      </c>
      <c r="G71" s="33" t="s">
        <v>796</v>
      </c>
      <c r="H71" s="32" t="s">
        <v>719</v>
      </c>
    </row>
    <row r="72" spans="5:8" ht="20.149999999999999" customHeight="1" thickBot="1" x14ac:dyDescent="0.3">
      <c r="E72" s="443"/>
      <c r="F72" s="38" t="s">
        <v>850</v>
      </c>
      <c r="G72" s="38" t="s">
        <v>683</v>
      </c>
      <c r="H72" s="31" t="s">
        <v>1060</v>
      </c>
    </row>
    <row r="73" spans="5:8" ht="20.149999999999999" customHeight="1" x14ac:dyDescent="0.25">
      <c r="E73" s="442" t="s">
        <v>815</v>
      </c>
      <c r="F73" s="33" t="s">
        <v>849</v>
      </c>
      <c r="G73" s="33" t="s">
        <v>782</v>
      </c>
      <c r="H73" s="32" t="s">
        <v>1061</v>
      </c>
    </row>
    <row r="74" spans="5:8" ht="20.149999999999999" customHeight="1" thickBot="1" x14ac:dyDescent="0.3">
      <c r="E74" s="443"/>
      <c r="F74" s="38" t="s">
        <v>850</v>
      </c>
      <c r="G74" s="38" t="s">
        <v>683</v>
      </c>
      <c r="H74" s="31" t="s">
        <v>813</v>
      </c>
    </row>
    <row r="75" spans="5:8" ht="20.149999999999999" customHeight="1" x14ac:dyDescent="0.25">
      <c r="E75" s="442" t="s">
        <v>821</v>
      </c>
      <c r="F75" s="33" t="s">
        <v>849</v>
      </c>
      <c r="G75" s="33" t="s">
        <v>730</v>
      </c>
      <c r="H75" s="32" t="s">
        <v>788</v>
      </c>
    </row>
    <row r="76" spans="5:8" ht="20.149999999999999" customHeight="1" thickBot="1" x14ac:dyDescent="0.3">
      <c r="E76" s="443"/>
      <c r="F76" s="38" t="s">
        <v>850</v>
      </c>
      <c r="G76" s="38" t="s">
        <v>788</v>
      </c>
      <c r="H76" s="31" t="s">
        <v>788</v>
      </c>
    </row>
    <row r="77" spans="5:8" ht="20.149999999999999" customHeight="1" x14ac:dyDescent="0.25">
      <c r="E77" s="442" t="s">
        <v>828</v>
      </c>
      <c r="F77" s="33" t="s">
        <v>849</v>
      </c>
      <c r="G77" s="33" t="s">
        <v>788</v>
      </c>
      <c r="H77" s="32" t="s">
        <v>788</v>
      </c>
    </row>
    <row r="78" spans="5:8" ht="20.149999999999999" customHeight="1" thickBot="1" x14ac:dyDescent="0.3">
      <c r="E78" s="443"/>
      <c r="F78" s="38" t="s">
        <v>850</v>
      </c>
      <c r="G78" s="38" t="s">
        <v>788</v>
      </c>
      <c r="H78" s="31" t="s">
        <v>788</v>
      </c>
    </row>
    <row r="79" spans="5:8" ht="20.149999999999999" customHeight="1" x14ac:dyDescent="0.25">
      <c r="E79" s="442" t="s">
        <v>830</v>
      </c>
      <c r="F79" s="33" t="s">
        <v>849</v>
      </c>
      <c r="G79" s="33" t="s">
        <v>788</v>
      </c>
      <c r="H79" s="32" t="s">
        <v>788</v>
      </c>
    </row>
    <row r="80" spans="5:8" ht="20.149999999999999" customHeight="1" thickBot="1" x14ac:dyDescent="0.3">
      <c r="E80" s="443"/>
      <c r="F80" s="38" t="s">
        <v>850</v>
      </c>
      <c r="G80" s="38" t="s">
        <v>788</v>
      </c>
      <c r="H80" s="31" t="s">
        <v>788</v>
      </c>
    </row>
    <row r="81" spans="5:8" ht="20.149999999999999" customHeight="1" x14ac:dyDescent="0.25">
      <c r="E81" s="442" t="s">
        <v>832</v>
      </c>
      <c r="F81" s="33" t="s">
        <v>849</v>
      </c>
      <c r="G81" s="33" t="s">
        <v>788</v>
      </c>
      <c r="H81" s="32" t="s">
        <v>788</v>
      </c>
    </row>
    <row r="82" spans="5:8" ht="20.149999999999999" customHeight="1" thickBot="1" x14ac:dyDescent="0.3">
      <c r="E82" s="443"/>
      <c r="F82" s="38" t="s">
        <v>850</v>
      </c>
      <c r="G82" s="38" t="s">
        <v>788</v>
      </c>
      <c r="H82" s="31" t="s">
        <v>788</v>
      </c>
    </row>
    <row r="83" spans="5:8" ht="20.149999999999999" customHeight="1" x14ac:dyDescent="0.25">
      <c r="E83" s="442" t="s">
        <v>833</v>
      </c>
      <c r="F83" s="33" t="s">
        <v>849</v>
      </c>
      <c r="G83" s="33" t="s">
        <v>788</v>
      </c>
      <c r="H83" s="32" t="s">
        <v>788</v>
      </c>
    </row>
    <row r="84" spans="5:8" ht="20.149999999999999" customHeight="1" thickBot="1" x14ac:dyDescent="0.3">
      <c r="E84" s="443"/>
      <c r="F84" s="38" t="s">
        <v>850</v>
      </c>
      <c r="G84" s="38" t="s">
        <v>788</v>
      </c>
      <c r="H84" s="31" t="s">
        <v>788</v>
      </c>
    </row>
    <row r="85" spans="5:8" ht="20.149999999999999" customHeight="1" x14ac:dyDescent="0.25">
      <c r="E85" s="442" t="s">
        <v>835</v>
      </c>
      <c r="F85" s="33" t="s">
        <v>849</v>
      </c>
      <c r="G85" s="33" t="s">
        <v>788</v>
      </c>
      <c r="H85" s="32" t="s">
        <v>788</v>
      </c>
    </row>
    <row r="86" spans="5:8" ht="20.149999999999999" customHeight="1" thickBot="1" x14ac:dyDescent="0.3">
      <c r="E86" s="443"/>
      <c r="F86" s="38" t="s">
        <v>850</v>
      </c>
      <c r="G86" s="38" t="s">
        <v>788</v>
      </c>
      <c r="H86" s="31" t="s">
        <v>788</v>
      </c>
    </row>
    <row r="87" spans="5:8" ht="20.149999999999999" customHeight="1" x14ac:dyDescent="0.25">
      <c r="E87" s="442" t="s">
        <v>836</v>
      </c>
      <c r="F87" s="33" t="s">
        <v>849</v>
      </c>
      <c r="G87" s="33" t="s">
        <v>1062</v>
      </c>
      <c r="H87" s="32" t="s">
        <v>788</v>
      </c>
    </row>
    <row r="88" spans="5:8" ht="20.149999999999999" customHeight="1" thickBot="1" x14ac:dyDescent="0.3">
      <c r="E88" s="443"/>
      <c r="F88" s="38" t="s">
        <v>850</v>
      </c>
      <c r="G88" s="38" t="s">
        <v>788</v>
      </c>
      <c r="H88" s="31" t="s">
        <v>788</v>
      </c>
    </row>
    <row r="89" spans="5:8" ht="20.149999999999999" customHeight="1" x14ac:dyDescent="0.25">
      <c r="E89" s="442" t="s">
        <v>838</v>
      </c>
      <c r="F89" s="33" t="s">
        <v>849</v>
      </c>
      <c r="G89" s="33" t="s">
        <v>782</v>
      </c>
      <c r="H89" s="32" t="s">
        <v>788</v>
      </c>
    </row>
    <row r="90" spans="5:8" ht="20.149999999999999" customHeight="1" thickBot="1" x14ac:dyDescent="0.3">
      <c r="E90" s="443"/>
      <c r="F90" s="38" t="s">
        <v>850</v>
      </c>
      <c r="G90" s="38" t="s">
        <v>788</v>
      </c>
      <c r="H90" s="31" t="s">
        <v>788</v>
      </c>
    </row>
  </sheetData>
  <mergeCells count="42">
    <mergeCell ref="E73:E74"/>
    <mergeCell ref="E75:E76"/>
    <mergeCell ref="E77:E78"/>
    <mergeCell ref="E79:E80"/>
    <mergeCell ref="E49:E50"/>
    <mergeCell ref="E51:E52"/>
    <mergeCell ref="E89:E90"/>
    <mergeCell ref="E81:E82"/>
    <mergeCell ref="E83:E84"/>
    <mergeCell ref="E85:E86"/>
    <mergeCell ref="E87:E88"/>
    <mergeCell ref="A1:L1"/>
    <mergeCell ref="E67:E68"/>
    <mergeCell ref="E69:E70"/>
    <mergeCell ref="E71:E72"/>
    <mergeCell ref="E59:E60"/>
    <mergeCell ref="E53:E54"/>
    <mergeCell ref="E55:E56"/>
    <mergeCell ref="E61:E62"/>
    <mergeCell ref="E63:E64"/>
    <mergeCell ref="E65:E66"/>
    <mergeCell ref="E57:E58"/>
    <mergeCell ref="E35:E36"/>
    <mergeCell ref="E43:E44"/>
    <mergeCell ref="E45:E46"/>
    <mergeCell ref="E47:E48"/>
    <mergeCell ref="E41:E42"/>
    <mergeCell ref="E2:H2"/>
    <mergeCell ref="E37:E38"/>
    <mergeCell ref="E39:E40"/>
    <mergeCell ref="E29:E30"/>
    <mergeCell ref="E27:E28"/>
    <mergeCell ref="E25:E26"/>
    <mergeCell ref="E31:E32"/>
    <mergeCell ref="E33:E34"/>
    <mergeCell ref="E23:E24"/>
    <mergeCell ref="E21:E22"/>
    <mergeCell ref="E19:E20"/>
    <mergeCell ref="E17:E18"/>
    <mergeCell ref="E13:E16"/>
    <mergeCell ref="E5:E8"/>
    <mergeCell ref="E9:E12"/>
  </mergeCells>
  <phoneticPr fontId="11" type="noConversion"/>
  <printOptions horizontalCentered="1" verticalCentered="1"/>
  <pageMargins left="0" right="0" top="0" bottom="0" header="0" footer="0"/>
  <pageSetup paperSize="9" scale="6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G121"/>
  <sheetViews>
    <sheetView zoomScaleNormal="100" workbookViewId="0">
      <selection sqref="A1:G1"/>
    </sheetView>
  </sheetViews>
  <sheetFormatPr defaultColWidth="9.453125" defaultRowHeight="12.5" x14ac:dyDescent="0.25"/>
  <cols>
    <col min="1" max="1" width="10.54296875" customWidth="1"/>
    <col min="2" max="2" width="20.54296875" customWidth="1"/>
    <col min="3" max="7" width="26.54296875" customWidth="1"/>
  </cols>
  <sheetData>
    <row r="1" spans="1:7" s="13" customFormat="1" ht="33" customHeight="1" x14ac:dyDescent="0.5">
      <c r="A1" s="438"/>
      <c r="B1" s="438"/>
      <c r="C1" s="438"/>
      <c r="D1" s="438"/>
      <c r="E1" s="438"/>
      <c r="F1" s="438"/>
      <c r="G1" s="438"/>
    </row>
    <row r="2" spans="1:7" s="13" customFormat="1" ht="20.149999999999999" customHeight="1" x14ac:dyDescent="0.3">
      <c r="A2" s="245" t="s">
        <v>1063</v>
      </c>
      <c r="B2" s="245"/>
      <c r="C2" s="245"/>
      <c r="D2" s="245"/>
      <c r="E2" s="245"/>
      <c r="F2" s="245"/>
      <c r="G2" s="245"/>
    </row>
    <row r="3" spans="1:7" s="13" customFormat="1" ht="20.149999999999999" customHeight="1" thickBot="1" x14ac:dyDescent="0.35">
      <c r="A3" s="54"/>
      <c r="B3" s="54"/>
      <c r="C3" s="54"/>
      <c r="D3" s="54"/>
      <c r="E3" s="54"/>
      <c r="F3" s="54"/>
      <c r="G3" s="54"/>
    </row>
    <row r="4" spans="1:7" s="13" customFormat="1" ht="20.149999999999999" customHeight="1" thickBot="1" x14ac:dyDescent="0.35">
      <c r="A4" s="152" t="s">
        <v>94</v>
      </c>
      <c r="B4" s="153"/>
      <c r="C4" s="154" t="s">
        <v>108</v>
      </c>
      <c r="D4" s="154" t="s">
        <v>560</v>
      </c>
      <c r="E4" s="154" t="s">
        <v>637</v>
      </c>
      <c r="F4" s="154" t="s">
        <v>638</v>
      </c>
      <c r="G4" s="155" t="s">
        <v>639</v>
      </c>
    </row>
    <row r="5" spans="1:7" s="13" customFormat="1" ht="20.149999999999999" customHeight="1" x14ac:dyDescent="0.3">
      <c r="A5" s="448" t="s">
        <v>641</v>
      </c>
      <c r="B5" s="83" t="s">
        <v>1064</v>
      </c>
      <c r="C5" s="84" t="s">
        <v>56</v>
      </c>
      <c r="D5" s="84" t="s">
        <v>62</v>
      </c>
      <c r="E5" s="451" t="s">
        <v>1034</v>
      </c>
      <c r="F5" s="451" t="s">
        <v>1034</v>
      </c>
      <c r="G5" s="454" t="s">
        <v>1034</v>
      </c>
    </row>
    <row r="6" spans="1:7" s="13" customFormat="1" ht="20.149999999999999" customHeight="1" x14ac:dyDescent="0.3">
      <c r="A6" s="449"/>
      <c r="B6" s="45" t="s">
        <v>1065</v>
      </c>
      <c r="C6" s="48" t="s">
        <v>54</v>
      </c>
      <c r="D6" s="48" t="s">
        <v>74</v>
      </c>
      <c r="E6" s="452"/>
      <c r="F6" s="452"/>
      <c r="G6" s="455"/>
    </row>
    <row r="7" spans="1:7" s="13" customFormat="1" ht="20.149999999999999" customHeight="1" x14ac:dyDescent="0.3">
      <c r="A7" s="449"/>
      <c r="B7" s="45" t="s">
        <v>1066</v>
      </c>
      <c r="C7" s="48" t="s">
        <v>64</v>
      </c>
      <c r="D7" s="48" t="s">
        <v>72</v>
      </c>
      <c r="E7" s="452"/>
      <c r="F7" s="452"/>
      <c r="G7" s="455"/>
    </row>
    <row r="8" spans="1:7" s="13" customFormat="1" ht="20.149999999999999" customHeight="1" thickBot="1" x14ac:dyDescent="0.35">
      <c r="A8" s="450"/>
      <c r="B8" s="85" t="s">
        <v>1067</v>
      </c>
      <c r="C8" s="86" t="s">
        <v>67</v>
      </c>
      <c r="D8" s="86" t="s">
        <v>484</v>
      </c>
      <c r="E8" s="453"/>
      <c r="F8" s="453"/>
      <c r="G8" s="456"/>
    </row>
    <row r="9" spans="1:7" s="13" customFormat="1" ht="20.149999999999999" customHeight="1" x14ac:dyDescent="0.3">
      <c r="A9" s="448" t="s">
        <v>645</v>
      </c>
      <c r="B9" s="83" t="s">
        <v>1064</v>
      </c>
      <c r="C9" s="84"/>
      <c r="D9" s="84"/>
      <c r="E9" s="451" t="s">
        <v>1034</v>
      </c>
      <c r="F9" s="451" t="s">
        <v>1034</v>
      </c>
      <c r="G9" s="454" t="s">
        <v>1034</v>
      </c>
    </row>
    <row r="10" spans="1:7" s="13" customFormat="1" ht="20.149999999999999" customHeight="1" x14ac:dyDescent="0.3">
      <c r="A10" s="449"/>
      <c r="B10" s="45" t="s">
        <v>1065</v>
      </c>
      <c r="C10" s="48"/>
      <c r="D10" s="48"/>
      <c r="E10" s="452"/>
      <c r="F10" s="452"/>
      <c r="G10" s="455"/>
    </row>
    <row r="11" spans="1:7" s="13" customFormat="1" ht="20.149999999999999" customHeight="1" x14ac:dyDescent="0.3">
      <c r="A11" s="449"/>
      <c r="B11" s="45" t="s">
        <v>1066</v>
      </c>
      <c r="C11" s="48"/>
      <c r="D11" s="48"/>
      <c r="E11" s="452"/>
      <c r="F11" s="452"/>
      <c r="G11" s="455"/>
    </row>
    <row r="12" spans="1:7" s="13" customFormat="1" ht="20.149999999999999" customHeight="1" thickBot="1" x14ac:dyDescent="0.35">
      <c r="A12" s="450"/>
      <c r="B12" s="85" t="s">
        <v>1067</v>
      </c>
      <c r="C12" s="86"/>
      <c r="D12" s="86"/>
      <c r="E12" s="453"/>
      <c r="F12" s="453"/>
      <c r="G12" s="456"/>
    </row>
    <row r="13" spans="1:7" s="13" customFormat="1" ht="20.149999999999999" customHeight="1" x14ac:dyDescent="0.3">
      <c r="A13" s="448" t="s">
        <v>648</v>
      </c>
      <c r="B13" s="83" t="s">
        <v>1064</v>
      </c>
      <c r="C13" s="84" t="s">
        <v>56</v>
      </c>
      <c r="D13" s="84" t="s">
        <v>58</v>
      </c>
      <c r="E13" s="451" t="s">
        <v>1034</v>
      </c>
      <c r="F13" s="451" t="s">
        <v>1034</v>
      </c>
      <c r="G13" s="454" t="s">
        <v>1034</v>
      </c>
    </row>
    <row r="14" spans="1:7" s="13" customFormat="1" ht="20.149999999999999" customHeight="1" x14ac:dyDescent="0.3">
      <c r="A14" s="449"/>
      <c r="B14" s="45" t="s">
        <v>1065</v>
      </c>
      <c r="C14" s="48" t="s">
        <v>54</v>
      </c>
      <c r="D14" s="48" t="s">
        <v>63</v>
      </c>
      <c r="E14" s="452"/>
      <c r="F14" s="452"/>
      <c r="G14" s="455"/>
    </row>
    <row r="15" spans="1:7" s="13" customFormat="1" ht="20.149999999999999" customHeight="1" x14ac:dyDescent="0.3">
      <c r="A15" s="449"/>
      <c r="B15" s="45" t="s">
        <v>1066</v>
      </c>
      <c r="C15" s="48" t="s">
        <v>650</v>
      </c>
      <c r="D15" s="48" t="s">
        <v>71</v>
      </c>
      <c r="E15" s="452"/>
      <c r="F15" s="452"/>
      <c r="G15" s="455"/>
    </row>
    <row r="16" spans="1:7" s="13" customFormat="1" ht="20.149999999999999" customHeight="1" thickBot="1" x14ac:dyDescent="0.35">
      <c r="A16" s="450"/>
      <c r="B16" s="85" t="s">
        <v>1067</v>
      </c>
      <c r="C16" s="86" t="s">
        <v>736</v>
      </c>
      <c r="D16" s="86" t="s">
        <v>1068</v>
      </c>
      <c r="E16" s="453"/>
      <c r="F16" s="453"/>
      <c r="G16" s="456"/>
    </row>
    <row r="17" spans="1:7" s="13" customFormat="1" ht="20.149999999999999" customHeight="1" x14ac:dyDescent="0.3">
      <c r="A17" s="448" t="s">
        <v>652</v>
      </c>
      <c r="B17" s="83" t="s">
        <v>1064</v>
      </c>
      <c r="C17" s="451" t="s">
        <v>1034</v>
      </c>
      <c r="D17" s="451" t="s">
        <v>1034</v>
      </c>
      <c r="E17" s="451" t="s">
        <v>1034</v>
      </c>
      <c r="F17" s="451" t="s">
        <v>1034</v>
      </c>
      <c r="G17" s="454" t="s">
        <v>1034</v>
      </c>
    </row>
    <row r="18" spans="1:7" s="13" customFormat="1" ht="20.149999999999999" customHeight="1" x14ac:dyDescent="0.3">
      <c r="A18" s="449"/>
      <c r="B18" s="45" t="s">
        <v>1065</v>
      </c>
      <c r="C18" s="452"/>
      <c r="D18" s="452"/>
      <c r="E18" s="452"/>
      <c r="F18" s="452"/>
      <c r="G18" s="455"/>
    </row>
    <row r="19" spans="1:7" s="13" customFormat="1" ht="20.149999999999999" customHeight="1" x14ac:dyDescent="0.3">
      <c r="A19" s="449"/>
      <c r="B19" s="45" t="s">
        <v>1066</v>
      </c>
      <c r="C19" s="452"/>
      <c r="D19" s="452"/>
      <c r="E19" s="452"/>
      <c r="F19" s="452"/>
      <c r="G19" s="455"/>
    </row>
    <row r="20" spans="1:7" s="13" customFormat="1" ht="20.149999999999999" customHeight="1" thickBot="1" x14ac:dyDescent="0.35">
      <c r="A20" s="450"/>
      <c r="B20" s="85" t="s">
        <v>1067</v>
      </c>
      <c r="C20" s="453"/>
      <c r="D20" s="453"/>
      <c r="E20" s="453"/>
      <c r="F20" s="453"/>
      <c r="G20" s="456"/>
    </row>
    <row r="21" spans="1:7" s="13" customFormat="1" ht="20.149999999999999" customHeight="1" x14ac:dyDescent="0.3">
      <c r="A21" s="448" t="s">
        <v>655</v>
      </c>
      <c r="B21" s="83" t="s">
        <v>1064</v>
      </c>
      <c r="C21" s="451" t="s">
        <v>1034</v>
      </c>
      <c r="D21" s="451" t="s">
        <v>1034</v>
      </c>
      <c r="E21" s="451" t="s">
        <v>1034</v>
      </c>
      <c r="F21" s="451" t="s">
        <v>1034</v>
      </c>
      <c r="G21" s="454" t="s">
        <v>1034</v>
      </c>
    </row>
    <row r="22" spans="1:7" s="13" customFormat="1" ht="20.149999999999999" customHeight="1" x14ac:dyDescent="0.3">
      <c r="A22" s="449"/>
      <c r="B22" s="45" t="s">
        <v>1065</v>
      </c>
      <c r="C22" s="452"/>
      <c r="D22" s="452"/>
      <c r="E22" s="452"/>
      <c r="F22" s="452"/>
      <c r="G22" s="455"/>
    </row>
    <row r="23" spans="1:7" s="13" customFormat="1" ht="20.149999999999999" customHeight="1" x14ac:dyDescent="0.3">
      <c r="A23" s="449"/>
      <c r="B23" s="45" t="s">
        <v>1066</v>
      </c>
      <c r="C23" s="452"/>
      <c r="D23" s="452"/>
      <c r="E23" s="452"/>
      <c r="F23" s="452"/>
      <c r="G23" s="455"/>
    </row>
    <row r="24" spans="1:7" s="13" customFormat="1" ht="20.149999999999999" customHeight="1" thickBot="1" x14ac:dyDescent="0.35">
      <c r="A24" s="450"/>
      <c r="B24" s="85" t="s">
        <v>1067</v>
      </c>
      <c r="C24" s="453"/>
      <c r="D24" s="453"/>
      <c r="E24" s="453"/>
      <c r="F24" s="453"/>
      <c r="G24" s="456"/>
    </row>
    <row r="25" spans="1:7" s="13" customFormat="1" ht="20.149999999999999" customHeight="1" x14ac:dyDescent="0.3">
      <c r="A25" s="448" t="s">
        <v>656</v>
      </c>
      <c r="B25" s="83" t="s">
        <v>1064</v>
      </c>
      <c r="C25" s="451" t="s">
        <v>1034</v>
      </c>
      <c r="D25" s="451" t="s">
        <v>1034</v>
      </c>
      <c r="E25" s="451" t="s">
        <v>1034</v>
      </c>
      <c r="F25" s="451" t="s">
        <v>1034</v>
      </c>
      <c r="G25" s="454" t="s">
        <v>1034</v>
      </c>
    </row>
    <row r="26" spans="1:7" s="13" customFormat="1" ht="20.149999999999999" customHeight="1" x14ac:dyDescent="0.3">
      <c r="A26" s="449"/>
      <c r="B26" s="45" t="s">
        <v>1065</v>
      </c>
      <c r="C26" s="452"/>
      <c r="D26" s="452"/>
      <c r="E26" s="452"/>
      <c r="F26" s="452"/>
      <c r="G26" s="455"/>
    </row>
    <row r="27" spans="1:7" s="13" customFormat="1" ht="20.149999999999999" customHeight="1" x14ac:dyDescent="0.3">
      <c r="A27" s="449"/>
      <c r="B27" s="45" t="s">
        <v>1066</v>
      </c>
      <c r="C27" s="452"/>
      <c r="D27" s="452"/>
      <c r="E27" s="452"/>
      <c r="F27" s="452"/>
      <c r="G27" s="455"/>
    </row>
    <row r="28" spans="1:7" s="13" customFormat="1" ht="20.149999999999999" customHeight="1" thickBot="1" x14ac:dyDescent="0.35">
      <c r="A28" s="450"/>
      <c r="B28" s="85" t="s">
        <v>1067</v>
      </c>
      <c r="C28" s="453"/>
      <c r="D28" s="453"/>
      <c r="E28" s="453"/>
      <c r="F28" s="453"/>
      <c r="G28" s="456"/>
    </row>
    <row r="29" spans="1:7" s="13" customFormat="1" ht="20.149999999999999" customHeight="1" x14ac:dyDescent="0.3">
      <c r="A29" s="448" t="s">
        <v>657</v>
      </c>
      <c r="B29" s="83" t="s">
        <v>1064</v>
      </c>
      <c r="C29" s="84" t="s">
        <v>56</v>
      </c>
      <c r="D29" s="84" t="s">
        <v>736</v>
      </c>
      <c r="E29" s="84" t="s">
        <v>659</v>
      </c>
      <c r="F29" s="451" t="s">
        <v>1034</v>
      </c>
      <c r="G29" s="454" t="s">
        <v>1034</v>
      </c>
    </row>
    <row r="30" spans="1:7" s="13" customFormat="1" ht="20.149999999999999" customHeight="1" x14ac:dyDescent="0.3">
      <c r="A30" s="449"/>
      <c r="B30" s="45" t="s">
        <v>1065</v>
      </c>
      <c r="C30" s="48" t="s">
        <v>667</v>
      </c>
      <c r="D30" s="48" t="s">
        <v>658</v>
      </c>
      <c r="E30" s="48" t="s">
        <v>681</v>
      </c>
      <c r="F30" s="452"/>
      <c r="G30" s="455"/>
    </row>
    <row r="31" spans="1:7" s="13" customFormat="1" ht="20.149999999999999" customHeight="1" x14ac:dyDescent="0.3">
      <c r="A31" s="449"/>
      <c r="B31" s="45" t="s">
        <v>1066</v>
      </c>
      <c r="C31" s="48" t="s">
        <v>650</v>
      </c>
      <c r="D31" s="48" t="s">
        <v>1069</v>
      </c>
      <c r="E31" s="48" t="s">
        <v>933</v>
      </c>
      <c r="F31" s="452"/>
      <c r="G31" s="455"/>
    </row>
    <row r="32" spans="1:7" s="13" customFormat="1" ht="20.149999999999999" customHeight="1" thickBot="1" x14ac:dyDescent="0.35">
      <c r="A32" s="450"/>
      <c r="B32" s="85" t="s">
        <v>1067</v>
      </c>
      <c r="C32" s="86" t="s">
        <v>1070</v>
      </c>
      <c r="D32" s="86" t="s">
        <v>665</v>
      </c>
      <c r="E32" s="86" t="s">
        <v>663</v>
      </c>
      <c r="F32" s="453"/>
      <c r="G32" s="456"/>
    </row>
    <row r="33" spans="1:7" s="13" customFormat="1" ht="20.149999999999999" customHeight="1" x14ac:dyDescent="0.3">
      <c r="A33" s="448" t="s">
        <v>664</v>
      </c>
      <c r="B33" s="83" t="s">
        <v>1064</v>
      </c>
      <c r="C33" s="84" t="s">
        <v>661</v>
      </c>
      <c r="D33" s="84" t="s">
        <v>672</v>
      </c>
      <c r="E33" s="451" t="s">
        <v>1034</v>
      </c>
      <c r="F33" s="451" t="s">
        <v>1034</v>
      </c>
      <c r="G33" s="454" t="s">
        <v>1034</v>
      </c>
    </row>
    <row r="34" spans="1:7" s="13" customFormat="1" ht="20.149999999999999" customHeight="1" x14ac:dyDescent="0.3">
      <c r="A34" s="449"/>
      <c r="B34" s="45" t="s">
        <v>1065</v>
      </c>
      <c r="C34" s="48" t="s">
        <v>667</v>
      </c>
      <c r="D34" s="48" t="s">
        <v>63</v>
      </c>
      <c r="E34" s="452"/>
      <c r="F34" s="452"/>
      <c r="G34" s="455"/>
    </row>
    <row r="35" spans="1:7" s="13" customFormat="1" ht="20.149999999999999" customHeight="1" x14ac:dyDescent="0.3">
      <c r="A35" s="449"/>
      <c r="B35" s="45" t="s">
        <v>1066</v>
      </c>
      <c r="C35" s="48" t="s">
        <v>56</v>
      </c>
      <c r="D35" s="48" t="s">
        <v>62</v>
      </c>
      <c r="E35" s="452"/>
      <c r="F35" s="452"/>
      <c r="G35" s="455"/>
    </row>
    <row r="36" spans="1:7" s="13" customFormat="1" ht="20.149999999999999" customHeight="1" thickBot="1" x14ac:dyDescent="0.35">
      <c r="A36" s="450"/>
      <c r="B36" s="85" t="s">
        <v>1067</v>
      </c>
      <c r="C36" s="86" t="s">
        <v>54</v>
      </c>
      <c r="D36" s="86" t="s">
        <v>675</v>
      </c>
      <c r="E36" s="453"/>
      <c r="F36" s="453"/>
      <c r="G36" s="456"/>
    </row>
    <row r="37" spans="1:7" s="13" customFormat="1" ht="20.149999999999999" customHeight="1" x14ac:dyDescent="0.3">
      <c r="A37" s="448" t="s">
        <v>670</v>
      </c>
      <c r="B37" s="83" t="s">
        <v>1064</v>
      </c>
      <c r="C37" s="84" t="s">
        <v>56</v>
      </c>
      <c r="D37" s="84" t="s">
        <v>671</v>
      </c>
      <c r="E37" s="84" t="s">
        <v>672</v>
      </c>
      <c r="F37" s="84" t="s">
        <v>73</v>
      </c>
      <c r="G37" s="454" t="s">
        <v>1034</v>
      </c>
    </row>
    <row r="38" spans="1:7" s="13" customFormat="1" ht="20.149999999999999" customHeight="1" x14ac:dyDescent="0.3">
      <c r="A38" s="449"/>
      <c r="B38" s="45" t="s">
        <v>1065</v>
      </c>
      <c r="C38" s="48" t="s">
        <v>667</v>
      </c>
      <c r="D38" s="48" t="s">
        <v>680</v>
      </c>
      <c r="E38" s="48" t="s">
        <v>1071</v>
      </c>
      <c r="F38" s="48" t="s">
        <v>659</v>
      </c>
      <c r="G38" s="455"/>
    </row>
    <row r="39" spans="1:7" s="13" customFormat="1" ht="20.149999999999999" customHeight="1" x14ac:dyDescent="0.3">
      <c r="A39" s="449"/>
      <c r="B39" s="45" t="s">
        <v>1066</v>
      </c>
      <c r="C39" s="48" t="s">
        <v>661</v>
      </c>
      <c r="D39" s="48" t="s">
        <v>734</v>
      </c>
      <c r="E39" s="48" t="s">
        <v>868</v>
      </c>
      <c r="F39" s="48" t="s">
        <v>714</v>
      </c>
      <c r="G39" s="455"/>
    </row>
    <row r="40" spans="1:7" s="13" customFormat="1" ht="20.149999999999999" customHeight="1" thickBot="1" x14ac:dyDescent="0.35">
      <c r="A40" s="450"/>
      <c r="B40" s="85" t="s">
        <v>1067</v>
      </c>
      <c r="C40" s="86" t="s">
        <v>726</v>
      </c>
      <c r="D40" s="86" t="s">
        <v>1070</v>
      </c>
      <c r="E40" s="86" t="s">
        <v>1049</v>
      </c>
      <c r="F40" s="86" t="s">
        <v>1072</v>
      </c>
      <c r="G40" s="456"/>
    </row>
    <row r="41" spans="1:7" s="13" customFormat="1" ht="20.149999999999999" customHeight="1" x14ac:dyDescent="0.3">
      <c r="A41" s="448" t="s">
        <v>676</v>
      </c>
      <c r="B41" s="83" t="s">
        <v>1064</v>
      </c>
      <c r="C41" s="84" t="s">
        <v>661</v>
      </c>
      <c r="D41" s="84" t="s">
        <v>1073</v>
      </c>
      <c r="E41" s="84" t="s">
        <v>678</v>
      </c>
      <c r="F41" s="84" t="s">
        <v>672</v>
      </c>
      <c r="G41" s="454" t="s">
        <v>1034</v>
      </c>
    </row>
    <row r="42" spans="1:7" s="13" customFormat="1" ht="20.149999999999999" customHeight="1" x14ac:dyDescent="0.3">
      <c r="A42" s="449"/>
      <c r="B42" s="45" t="s">
        <v>1065</v>
      </c>
      <c r="C42" s="48" t="s">
        <v>1074</v>
      </c>
      <c r="D42" s="48" t="s">
        <v>1042</v>
      </c>
      <c r="E42" s="48" t="s">
        <v>680</v>
      </c>
      <c r="F42" s="48" t="s">
        <v>868</v>
      </c>
      <c r="G42" s="455"/>
    </row>
    <row r="43" spans="1:7" s="13" customFormat="1" ht="20.149999999999999" customHeight="1" x14ac:dyDescent="0.3">
      <c r="A43" s="449"/>
      <c r="B43" s="45" t="s">
        <v>1066</v>
      </c>
      <c r="C43" s="48" t="s">
        <v>54</v>
      </c>
      <c r="D43" s="48" t="s">
        <v>668</v>
      </c>
      <c r="E43" s="48" t="s">
        <v>688</v>
      </c>
      <c r="F43" s="48" t="s">
        <v>659</v>
      </c>
      <c r="G43" s="455"/>
    </row>
    <row r="44" spans="1:7" s="13" customFormat="1" ht="20.149999999999999" customHeight="1" thickBot="1" x14ac:dyDescent="0.35">
      <c r="A44" s="450"/>
      <c r="B44" s="85" t="s">
        <v>1067</v>
      </c>
      <c r="C44" s="86" t="s">
        <v>674</v>
      </c>
      <c r="D44" s="86" t="s">
        <v>705</v>
      </c>
      <c r="E44" s="86" t="s">
        <v>663</v>
      </c>
      <c r="F44" s="86" t="s">
        <v>714</v>
      </c>
      <c r="G44" s="456"/>
    </row>
    <row r="45" spans="1:7" s="13" customFormat="1" ht="20.149999999999999" customHeight="1" x14ac:dyDescent="0.3">
      <c r="A45" s="448" t="s">
        <v>682</v>
      </c>
      <c r="B45" s="83" t="s">
        <v>1064</v>
      </c>
      <c r="C45" s="84" t="s">
        <v>667</v>
      </c>
      <c r="D45" s="84" t="s">
        <v>683</v>
      </c>
      <c r="E45" s="84" t="s">
        <v>687</v>
      </c>
      <c r="F45" s="84" t="s">
        <v>678</v>
      </c>
      <c r="G45" s="454" t="s">
        <v>1034</v>
      </c>
    </row>
    <row r="46" spans="1:7" s="13" customFormat="1" ht="20.149999999999999" customHeight="1" x14ac:dyDescent="0.3">
      <c r="A46" s="449"/>
      <c r="B46" s="45" t="s">
        <v>1065</v>
      </c>
      <c r="C46" s="48" t="s">
        <v>54</v>
      </c>
      <c r="D46" s="48" t="s">
        <v>700</v>
      </c>
      <c r="E46" s="48" t="s">
        <v>1075</v>
      </c>
      <c r="F46" s="48" t="s">
        <v>688</v>
      </c>
      <c r="G46" s="455"/>
    </row>
    <row r="47" spans="1:7" s="13" customFormat="1" ht="20.149999999999999" customHeight="1" x14ac:dyDescent="0.3">
      <c r="A47" s="449"/>
      <c r="B47" s="45" t="s">
        <v>1066</v>
      </c>
      <c r="C47" s="48"/>
      <c r="D47" s="48"/>
      <c r="E47" s="48"/>
      <c r="F47" s="48"/>
      <c r="G47" s="455"/>
    </row>
    <row r="48" spans="1:7" s="13" customFormat="1" ht="20.149999999999999" customHeight="1" thickBot="1" x14ac:dyDescent="0.35">
      <c r="A48" s="450"/>
      <c r="B48" s="85" t="s">
        <v>1067</v>
      </c>
      <c r="C48" s="86"/>
      <c r="D48" s="86"/>
      <c r="E48" s="86"/>
      <c r="F48" s="86"/>
      <c r="G48" s="456"/>
    </row>
    <row r="49" spans="1:7" s="13" customFormat="1" ht="20.149999999999999" customHeight="1" x14ac:dyDescent="0.3">
      <c r="A49" s="448" t="s">
        <v>689</v>
      </c>
      <c r="B49" s="83" t="s">
        <v>1064</v>
      </c>
      <c r="C49" s="84" t="s">
        <v>56</v>
      </c>
      <c r="D49" s="84" t="s">
        <v>690</v>
      </c>
      <c r="E49" s="84" t="s">
        <v>680</v>
      </c>
      <c r="F49" s="84" t="s">
        <v>694</v>
      </c>
      <c r="G49" s="454" t="s">
        <v>1034</v>
      </c>
    </row>
    <row r="50" spans="1:7" s="13" customFormat="1" ht="20.149999999999999" customHeight="1" x14ac:dyDescent="0.3">
      <c r="A50" s="449"/>
      <c r="B50" s="45" t="s">
        <v>1065</v>
      </c>
      <c r="C50" s="48" t="s">
        <v>54</v>
      </c>
      <c r="D50" s="48" t="s">
        <v>675</v>
      </c>
      <c r="E50" s="48" t="s">
        <v>687</v>
      </c>
      <c r="F50" s="48" t="s">
        <v>691</v>
      </c>
      <c r="G50" s="455"/>
    </row>
    <row r="51" spans="1:7" s="13" customFormat="1" ht="20.149999999999999" customHeight="1" x14ac:dyDescent="0.3">
      <c r="A51" s="449"/>
      <c r="B51" s="45" t="s">
        <v>1066</v>
      </c>
      <c r="C51" s="48" t="s">
        <v>667</v>
      </c>
      <c r="D51" s="48" t="s">
        <v>663</v>
      </c>
      <c r="E51" s="48" t="s">
        <v>693</v>
      </c>
      <c r="F51" s="48" t="s">
        <v>688</v>
      </c>
      <c r="G51" s="455"/>
    </row>
    <row r="52" spans="1:7" s="13" customFormat="1" ht="20.149999999999999" customHeight="1" thickBot="1" x14ac:dyDescent="0.35">
      <c r="A52" s="450"/>
      <c r="B52" s="85" t="s">
        <v>1067</v>
      </c>
      <c r="C52" s="86" t="s">
        <v>1074</v>
      </c>
      <c r="D52" s="86" t="s">
        <v>669</v>
      </c>
      <c r="E52" s="86" t="s">
        <v>705</v>
      </c>
      <c r="F52" s="86" t="s">
        <v>1076</v>
      </c>
      <c r="G52" s="456"/>
    </row>
    <row r="53" spans="1:7" s="13" customFormat="1" ht="20.149999999999999" customHeight="1" x14ac:dyDescent="0.3">
      <c r="A53" s="448" t="s">
        <v>695</v>
      </c>
      <c r="B53" s="83" t="s">
        <v>1064</v>
      </c>
      <c r="C53" s="84" t="s">
        <v>696</v>
      </c>
      <c r="D53" s="84" t="s">
        <v>667</v>
      </c>
      <c r="E53" s="84" t="s">
        <v>684</v>
      </c>
      <c r="F53" s="84" t="s">
        <v>698</v>
      </c>
      <c r="G53" s="87" t="s">
        <v>701</v>
      </c>
    </row>
    <row r="54" spans="1:7" s="13" customFormat="1" ht="20.149999999999999" customHeight="1" x14ac:dyDescent="0.3">
      <c r="A54" s="449"/>
      <c r="B54" s="45" t="s">
        <v>1065</v>
      </c>
      <c r="C54" s="48" t="s">
        <v>421</v>
      </c>
      <c r="D54" s="48" t="s">
        <v>669</v>
      </c>
      <c r="E54" s="48" t="s">
        <v>1077</v>
      </c>
      <c r="F54" s="48" t="s">
        <v>688</v>
      </c>
      <c r="G54" s="87" t="s">
        <v>1078</v>
      </c>
    </row>
    <row r="55" spans="1:7" s="13" customFormat="1" ht="20.149999999999999" customHeight="1" x14ac:dyDescent="0.3">
      <c r="A55" s="449"/>
      <c r="B55" s="45" t="s">
        <v>1066</v>
      </c>
      <c r="C55" s="48" t="s">
        <v>721</v>
      </c>
      <c r="D55" s="48" t="s">
        <v>744</v>
      </c>
      <c r="E55" s="48" t="s">
        <v>683</v>
      </c>
      <c r="F55" s="48" t="s">
        <v>956</v>
      </c>
      <c r="G55" s="87" t="s">
        <v>1076</v>
      </c>
    </row>
    <row r="56" spans="1:7" s="13" customFormat="1" ht="20.149999999999999" customHeight="1" thickBot="1" x14ac:dyDescent="0.35">
      <c r="A56" s="450"/>
      <c r="B56" s="85" t="s">
        <v>1067</v>
      </c>
      <c r="C56" s="86" t="s">
        <v>56</v>
      </c>
      <c r="D56" s="86" t="s">
        <v>727</v>
      </c>
      <c r="E56" s="86" t="s">
        <v>1079</v>
      </c>
      <c r="F56" s="86" t="s">
        <v>752</v>
      </c>
      <c r="G56" s="88" t="s">
        <v>823</v>
      </c>
    </row>
    <row r="57" spans="1:7" s="13" customFormat="1" ht="20.149999999999999" customHeight="1" x14ac:dyDescent="0.3">
      <c r="A57" s="448" t="s">
        <v>702</v>
      </c>
      <c r="B57" s="83" t="s">
        <v>1064</v>
      </c>
      <c r="C57" s="84" t="s">
        <v>721</v>
      </c>
      <c r="D57" s="84" t="s">
        <v>675</v>
      </c>
      <c r="E57" s="84" t="s">
        <v>667</v>
      </c>
      <c r="F57" s="84" t="s">
        <v>708</v>
      </c>
      <c r="G57" s="87" t="s">
        <v>691</v>
      </c>
    </row>
    <row r="58" spans="1:7" s="13" customFormat="1" ht="20.149999999999999" customHeight="1" x14ac:dyDescent="0.3">
      <c r="A58" s="449"/>
      <c r="B58" s="45" t="s">
        <v>1065</v>
      </c>
      <c r="C58" s="48" t="s">
        <v>56</v>
      </c>
      <c r="D58" s="48" t="s">
        <v>704</v>
      </c>
      <c r="E58" s="48" t="s">
        <v>663</v>
      </c>
      <c r="F58" s="48" t="s">
        <v>705</v>
      </c>
      <c r="G58" s="87" t="s">
        <v>709</v>
      </c>
    </row>
    <row r="59" spans="1:7" s="13" customFormat="1" ht="20.149999999999999" customHeight="1" x14ac:dyDescent="0.3">
      <c r="A59" s="449"/>
      <c r="B59" s="45" t="s">
        <v>1066</v>
      </c>
      <c r="C59" s="48" t="s">
        <v>703</v>
      </c>
      <c r="D59" s="48" t="s">
        <v>707</v>
      </c>
      <c r="E59" s="48" t="s">
        <v>728</v>
      </c>
      <c r="F59" s="48" t="s">
        <v>1080</v>
      </c>
      <c r="G59" s="87" t="s">
        <v>1081</v>
      </c>
    </row>
    <row r="60" spans="1:7" s="13" customFormat="1" ht="20.149999999999999" customHeight="1" thickBot="1" x14ac:dyDescent="0.35">
      <c r="A60" s="450"/>
      <c r="B60" s="85" t="s">
        <v>1067</v>
      </c>
      <c r="C60" s="86" t="s">
        <v>421</v>
      </c>
      <c r="D60" s="86" t="s">
        <v>727</v>
      </c>
      <c r="E60" s="86" t="s">
        <v>683</v>
      </c>
      <c r="F60" s="86" t="s">
        <v>694</v>
      </c>
      <c r="G60" s="88" t="s">
        <v>1076</v>
      </c>
    </row>
    <row r="61" spans="1:7" s="13" customFormat="1" ht="20.149999999999999" customHeight="1" x14ac:dyDescent="0.3">
      <c r="A61" s="448" t="s">
        <v>710</v>
      </c>
      <c r="B61" s="83" t="s">
        <v>1064</v>
      </c>
      <c r="C61" s="84" t="s">
        <v>703</v>
      </c>
      <c r="D61" s="84" t="s">
        <v>714</v>
      </c>
      <c r="E61" s="84" t="s">
        <v>707</v>
      </c>
      <c r="F61" s="84" t="s">
        <v>708</v>
      </c>
      <c r="G61" s="87" t="s">
        <v>691</v>
      </c>
    </row>
    <row r="62" spans="1:7" s="13" customFormat="1" ht="20.149999999999999" customHeight="1" x14ac:dyDescent="0.3">
      <c r="A62" s="449"/>
      <c r="B62" s="45" t="s">
        <v>1065</v>
      </c>
      <c r="C62" s="48" t="s">
        <v>721</v>
      </c>
      <c r="D62" s="48" t="s">
        <v>711</v>
      </c>
      <c r="E62" s="48" t="s">
        <v>741</v>
      </c>
      <c r="F62" s="48" t="s">
        <v>683</v>
      </c>
      <c r="G62" s="87" t="s">
        <v>715</v>
      </c>
    </row>
    <row r="63" spans="1:7" s="13" customFormat="1" ht="20.149999999999999" customHeight="1" x14ac:dyDescent="0.3">
      <c r="A63" s="449"/>
      <c r="B63" s="45" t="s">
        <v>1066</v>
      </c>
      <c r="C63" s="48" t="s">
        <v>717</v>
      </c>
      <c r="D63" s="48" t="s">
        <v>719</v>
      </c>
      <c r="E63" s="48" t="s">
        <v>667</v>
      </c>
      <c r="F63" s="48" t="s">
        <v>1080</v>
      </c>
      <c r="G63" s="87" t="s">
        <v>684</v>
      </c>
    </row>
    <row r="64" spans="1:7" s="13" customFormat="1" ht="20.149999999999999" customHeight="1" thickBot="1" x14ac:dyDescent="0.35">
      <c r="A64" s="450"/>
      <c r="B64" s="85" t="s">
        <v>1067</v>
      </c>
      <c r="C64" s="86" t="s">
        <v>1082</v>
      </c>
      <c r="D64" s="86" t="s">
        <v>738</v>
      </c>
      <c r="E64" s="86" t="s">
        <v>705</v>
      </c>
      <c r="F64" s="86" t="s">
        <v>672</v>
      </c>
      <c r="G64" s="88" t="s">
        <v>1083</v>
      </c>
    </row>
    <row r="65" spans="1:7" s="13" customFormat="1" ht="20.149999999999999" customHeight="1" x14ac:dyDescent="0.3">
      <c r="A65" s="448" t="s">
        <v>716</v>
      </c>
      <c r="B65" s="83" t="s">
        <v>1064</v>
      </c>
      <c r="C65" s="84" t="s">
        <v>56</v>
      </c>
      <c r="D65" s="84" t="s">
        <v>675</v>
      </c>
      <c r="E65" s="84" t="s">
        <v>718</v>
      </c>
      <c r="F65" s="84" t="s">
        <v>674</v>
      </c>
      <c r="G65" s="87" t="s">
        <v>719</v>
      </c>
    </row>
    <row r="66" spans="1:7" s="13" customFormat="1" ht="20.149999999999999" customHeight="1" x14ac:dyDescent="0.3">
      <c r="A66" s="449"/>
      <c r="B66" s="45" t="s">
        <v>1065</v>
      </c>
      <c r="C66" s="48" t="s">
        <v>703</v>
      </c>
      <c r="D66" s="48" t="s">
        <v>727</v>
      </c>
      <c r="E66" s="48" t="s">
        <v>714</v>
      </c>
      <c r="F66" s="48" t="s">
        <v>64</v>
      </c>
      <c r="G66" s="87" t="s">
        <v>708</v>
      </c>
    </row>
    <row r="67" spans="1:7" s="13" customFormat="1" ht="20.149999999999999" customHeight="1" x14ac:dyDescent="0.3">
      <c r="A67" s="449"/>
      <c r="B67" s="45" t="s">
        <v>1066</v>
      </c>
      <c r="C67" s="48" t="s">
        <v>63</v>
      </c>
      <c r="D67" s="48" t="s">
        <v>717</v>
      </c>
      <c r="E67" s="48" t="s">
        <v>669</v>
      </c>
      <c r="F67" s="48" t="s">
        <v>691</v>
      </c>
      <c r="G67" s="87" t="s">
        <v>684</v>
      </c>
    </row>
    <row r="68" spans="1:7" s="13" customFormat="1" ht="20.149999999999999" customHeight="1" thickBot="1" x14ac:dyDescent="0.35">
      <c r="A68" s="450"/>
      <c r="B68" s="85" t="s">
        <v>1067</v>
      </c>
      <c r="C68" s="86" t="s">
        <v>738</v>
      </c>
      <c r="D68" s="86" t="s">
        <v>704</v>
      </c>
      <c r="E68" s="86" t="s">
        <v>1084</v>
      </c>
      <c r="F68" s="86" t="s">
        <v>715</v>
      </c>
      <c r="G68" s="87" t="s">
        <v>767</v>
      </c>
    </row>
    <row r="69" spans="1:7" s="13" customFormat="1" ht="20.149999999999999" customHeight="1" x14ac:dyDescent="0.3">
      <c r="A69" s="448" t="s">
        <v>723</v>
      </c>
      <c r="B69" s="83" t="s">
        <v>1064</v>
      </c>
      <c r="C69" s="84" t="s">
        <v>703</v>
      </c>
      <c r="D69" s="84" t="s">
        <v>724</v>
      </c>
      <c r="E69" s="84" t="s">
        <v>1071</v>
      </c>
      <c r="F69" s="84" t="s">
        <v>1085</v>
      </c>
      <c r="G69" s="454" t="s">
        <v>1034</v>
      </c>
    </row>
    <row r="70" spans="1:7" s="13" customFormat="1" ht="20.149999999999999" customHeight="1" x14ac:dyDescent="0.3">
      <c r="A70" s="449"/>
      <c r="B70" s="45" t="s">
        <v>1065</v>
      </c>
      <c r="C70" s="48" t="s">
        <v>56</v>
      </c>
      <c r="D70" s="48" t="s">
        <v>744</v>
      </c>
      <c r="E70" s="48" t="s">
        <v>661</v>
      </c>
      <c r="F70" s="48" t="s">
        <v>714</v>
      </c>
      <c r="G70" s="455"/>
    </row>
    <row r="71" spans="1:7" s="13" customFormat="1" ht="20.149999999999999" customHeight="1" x14ac:dyDescent="0.3">
      <c r="A71" s="449"/>
      <c r="B71" s="45" t="s">
        <v>1066</v>
      </c>
      <c r="C71" s="48" t="s">
        <v>721</v>
      </c>
      <c r="D71" s="48" t="s">
        <v>683</v>
      </c>
      <c r="E71" s="48" t="s">
        <v>691</v>
      </c>
      <c r="F71" s="48" t="s">
        <v>728</v>
      </c>
      <c r="G71" s="455"/>
    </row>
    <row r="72" spans="1:7" s="13" customFormat="1" ht="20.149999999999999" customHeight="1" thickBot="1" x14ac:dyDescent="0.35">
      <c r="A72" s="450"/>
      <c r="B72" s="85" t="s">
        <v>1067</v>
      </c>
      <c r="C72" s="86" t="s">
        <v>738</v>
      </c>
      <c r="D72" s="86" t="s">
        <v>694</v>
      </c>
      <c r="E72" s="86" t="s">
        <v>972</v>
      </c>
      <c r="F72" s="86" t="s">
        <v>1086</v>
      </c>
      <c r="G72" s="456"/>
    </row>
    <row r="73" spans="1:7" s="13" customFormat="1" ht="20.149999999999999" customHeight="1" x14ac:dyDescent="0.3">
      <c r="A73" s="449" t="s">
        <v>729</v>
      </c>
      <c r="B73" s="45" t="s">
        <v>1064</v>
      </c>
      <c r="C73" s="48" t="s">
        <v>56</v>
      </c>
      <c r="D73" s="48" t="s">
        <v>730</v>
      </c>
      <c r="E73" s="48" t="s">
        <v>704</v>
      </c>
      <c r="F73" s="48" t="s">
        <v>727</v>
      </c>
      <c r="G73" s="87" t="s">
        <v>663</v>
      </c>
    </row>
    <row r="74" spans="1:7" s="13" customFormat="1" ht="20.149999999999999" customHeight="1" x14ac:dyDescent="0.3">
      <c r="A74" s="449"/>
      <c r="B74" s="45" t="s">
        <v>1065</v>
      </c>
      <c r="C74" s="48" t="s">
        <v>63</v>
      </c>
      <c r="D74" s="48" t="s">
        <v>738</v>
      </c>
      <c r="E74" s="48" t="s">
        <v>1071</v>
      </c>
      <c r="F74" s="48" t="s">
        <v>683</v>
      </c>
      <c r="G74" s="87" t="s">
        <v>1055</v>
      </c>
    </row>
    <row r="75" spans="1:7" s="13" customFormat="1" ht="20.149999999999999" customHeight="1" x14ac:dyDescent="0.3">
      <c r="A75" s="449"/>
      <c r="B75" s="45" t="s">
        <v>1066</v>
      </c>
      <c r="C75" s="48" t="s">
        <v>1082</v>
      </c>
      <c r="D75" s="48" t="s">
        <v>669</v>
      </c>
      <c r="E75" s="48" t="s">
        <v>767</v>
      </c>
      <c r="F75" s="48" t="s">
        <v>1086</v>
      </c>
      <c r="G75" s="87" t="s">
        <v>1087</v>
      </c>
    </row>
    <row r="76" spans="1:7" s="13" customFormat="1" ht="20.149999999999999" customHeight="1" thickBot="1" x14ac:dyDescent="0.35">
      <c r="A76" s="450"/>
      <c r="B76" s="85" t="s">
        <v>1067</v>
      </c>
      <c r="C76" s="48" t="s">
        <v>721</v>
      </c>
      <c r="D76" s="48" t="s">
        <v>744</v>
      </c>
      <c r="E76" s="48" t="s">
        <v>1088</v>
      </c>
      <c r="F76" s="48" t="s">
        <v>793</v>
      </c>
      <c r="G76" s="87" t="s">
        <v>1089</v>
      </c>
    </row>
    <row r="77" spans="1:7" s="13" customFormat="1" ht="20.149999999999999" customHeight="1" x14ac:dyDescent="0.3">
      <c r="A77" s="448" t="s">
        <v>735</v>
      </c>
      <c r="B77" s="83" t="s">
        <v>1064</v>
      </c>
      <c r="C77" s="84" t="s">
        <v>736</v>
      </c>
      <c r="D77" s="84" t="s">
        <v>737</v>
      </c>
      <c r="E77" s="84" t="s">
        <v>745</v>
      </c>
      <c r="F77" s="84" t="s">
        <v>704</v>
      </c>
      <c r="G77" s="89" t="s">
        <v>730</v>
      </c>
    </row>
    <row r="78" spans="1:7" s="13" customFormat="1" ht="20.149999999999999" customHeight="1" x14ac:dyDescent="0.3">
      <c r="A78" s="449"/>
      <c r="B78" s="45" t="s">
        <v>1065</v>
      </c>
      <c r="C78" s="48" t="s">
        <v>56</v>
      </c>
      <c r="D78" s="48" t="s">
        <v>741</v>
      </c>
      <c r="E78" s="48" t="s">
        <v>1071</v>
      </c>
      <c r="F78" s="48" t="s">
        <v>739</v>
      </c>
      <c r="G78" s="87" t="s">
        <v>1090</v>
      </c>
    </row>
    <row r="79" spans="1:7" s="13" customFormat="1" ht="20.149999999999999" customHeight="1" x14ac:dyDescent="0.3">
      <c r="A79" s="449"/>
      <c r="B79" s="45" t="s">
        <v>1066</v>
      </c>
      <c r="C79" s="48" t="s">
        <v>883</v>
      </c>
      <c r="D79" s="48" t="s">
        <v>1091</v>
      </c>
      <c r="E79" s="48" t="s">
        <v>1086</v>
      </c>
      <c r="F79" s="48" t="s">
        <v>793</v>
      </c>
      <c r="G79" s="87" t="s">
        <v>663</v>
      </c>
    </row>
    <row r="80" spans="1:7" s="13" customFormat="1" ht="20.149999999999999" customHeight="1" thickBot="1" x14ac:dyDescent="0.35">
      <c r="A80" s="450"/>
      <c r="B80" s="85" t="s">
        <v>1067</v>
      </c>
      <c r="C80" s="86" t="s">
        <v>661</v>
      </c>
      <c r="D80" s="86" t="s">
        <v>683</v>
      </c>
      <c r="E80" s="86" t="s">
        <v>1092</v>
      </c>
      <c r="F80" s="86" t="s">
        <v>1085</v>
      </c>
      <c r="G80" s="88" t="s">
        <v>1055</v>
      </c>
    </row>
    <row r="81" spans="1:7" s="13" customFormat="1" ht="20.149999999999999" customHeight="1" x14ac:dyDescent="0.3">
      <c r="A81" s="448" t="s">
        <v>742</v>
      </c>
      <c r="B81" s="83" t="s">
        <v>1064</v>
      </c>
      <c r="C81" s="84" t="s">
        <v>56</v>
      </c>
      <c r="D81" s="84" t="s">
        <v>741</v>
      </c>
      <c r="E81" s="84" t="s">
        <v>744</v>
      </c>
      <c r="F81" s="84" t="s">
        <v>738</v>
      </c>
      <c r="G81" s="454" t="s">
        <v>1034</v>
      </c>
    </row>
    <row r="82" spans="1:7" s="13" customFormat="1" ht="20.149999999999999" customHeight="1" x14ac:dyDescent="0.3">
      <c r="A82" s="449"/>
      <c r="B82" s="45" t="s">
        <v>1065</v>
      </c>
      <c r="C82" s="48" t="s">
        <v>736</v>
      </c>
      <c r="D82" s="48" t="s">
        <v>1093</v>
      </c>
      <c r="E82" s="48" t="s">
        <v>752</v>
      </c>
      <c r="F82" s="48" t="s">
        <v>745</v>
      </c>
      <c r="G82" s="455"/>
    </row>
    <row r="83" spans="1:7" s="13" customFormat="1" ht="20.149999999999999" customHeight="1" x14ac:dyDescent="0.3">
      <c r="A83" s="449"/>
      <c r="B83" s="45" t="s">
        <v>1066</v>
      </c>
      <c r="C83" s="48" t="s">
        <v>711</v>
      </c>
      <c r="D83" s="48" t="s">
        <v>691</v>
      </c>
      <c r="E83" s="48" t="s">
        <v>737</v>
      </c>
      <c r="F83" s="48" t="s">
        <v>1094</v>
      </c>
      <c r="G83" s="455"/>
    </row>
    <row r="84" spans="1:7" s="13" customFormat="1" ht="20.149999999999999" customHeight="1" thickBot="1" x14ac:dyDescent="0.35">
      <c r="A84" s="450"/>
      <c r="B84" s="85" t="s">
        <v>1067</v>
      </c>
      <c r="C84" s="86" t="s">
        <v>1042</v>
      </c>
      <c r="D84" s="86" t="s">
        <v>661</v>
      </c>
      <c r="E84" s="86" t="s">
        <v>793</v>
      </c>
      <c r="F84" s="86" t="s">
        <v>1095</v>
      </c>
      <c r="G84" s="456"/>
    </row>
    <row r="85" spans="1:7" s="13" customFormat="1" ht="20.149999999999999" customHeight="1" x14ac:dyDescent="0.3">
      <c r="A85" s="448" t="s">
        <v>747</v>
      </c>
      <c r="B85" s="83" t="s">
        <v>1064</v>
      </c>
      <c r="C85" s="84" t="s">
        <v>56</v>
      </c>
      <c r="D85" s="84" t="s">
        <v>724</v>
      </c>
      <c r="E85" s="84" t="s">
        <v>734</v>
      </c>
      <c r="F85" s="84" t="s">
        <v>745</v>
      </c>
      <c r="G85" s="454" t="s">
        <v>1034</v>
      </c>
    </row>
    <row r="86" spans="1:7" s="13" customFormat="1" ht="20.149999999999999" customHeight="1" x14ac:dyDescent="0.3">
      <c r="A86" s="449"/>
      <c r="B86" s="45" t="s">
        <v>1065</v>
      </c>
      <c r="C86" s="48" t="s">
        <v>711</v>
      </c>
      <c r="D86" s="48" t="s">
        <v>751</v>
      </c>
      <c r="E86" s="48" t="s">
        <v>661</v>
      </c>
      <c r="F86" s="48" t="s">
        <v>752</v>
      </c>
      <c r="G86" s="455"/>
    </row>
    <row r="87" spans="1:7" s="13" customFormat="1" ht="20.149999999999999" customHeight="1" x14ac:dyDescent="0.3">
      <c r="A87" s="449"/>
      <c r="B87" s="45" t="s">
        <v>1066</v>
      </c>
      <c r="C87" s="48" t="s">
        <v>1042</v>
      </c>
      <c r="D87" s="48" t="s">
        <v>1093</v>
      </c>
      <c r="E87" s="48" t="s">
        <v>891</v>
      </c>
      <c r="F87" s="48" t="s">
        <v>738</v>
      </c>
      <c r="G87" s="455"/>
    </row>
    <row r="88" spans="1:7" s="13" customFormat="1" ht="20.149999999999999" customHeight="1" thickBot="1" x14ac:dyDescent="0.35">
      <c r="A88" s="450"/>
      <c r="B88" s="85" t="s">
        <v>1067</v>
      </c>
      <c r="C88" s="86" t="s">
        <v>63</v>
      </c>
      <c r="D88" s="86" t="s">
        <v>767</v>
      </c>
      <c r="E88" s="86" t="s">
        <v>1096</v>
      </c>
      <c r="F88" s="86" t="s">
        <v>1097</v>
      </c>
      <c r="G88" s="456"/>
    </row>
    <row r="89" spans="1:7" s="13" customFormat="1" ht="20.149999999999999" customHeight="1" x14ac:dyDescent="0.3">
      <c r="A89" s="448" t="s">
        <v>753</v>
      </c>
      <c r="B89" s="83" t="s">
        <v>1064</v>
      </c>
      <c r="C89" s="84" t="s">
        <v>56</v>
      </c>
      <c r="D89" s="84" t="s">
        <v>754</v>
      </c>
      <c r="E89" s="84" t="s">
        <v>724</v>
      </c>
      <c r="F89" s="84" t="s">
        <v>734</v>
      </c>
      <c r="G89" s="454" t="s">
        <v>1034</v>
      </c>
    </row>
    <row r="90" spans="1:7" s="13" customFormat="1" ht="20.149999999999999" customHeight="1" x14ac:dyDescent="0.3">
      <c r="A90" s="449"/>
      <c r="B90" s="45" t="s">
        <v>1065</v>
      </c>
      <c r="C90" s="48" t="s">
        <v>1098</v>
      </c>
      <c r="D90" s="48" t="s">
        <v>756</v>
      </c>
      <c r="E90" s="48" t="s">
        <v>527</v>
      </c>
      <c r="F90" s="48" t="s">
        <v>1099</v>
      </c>
      <c r="G90" s="455"/>
    </row>
    <row r="91" spans="1:7" s="13" customFormat="1" ht="20.149999999999999" customHeight="1" x14ac:dyDescent="0.3">
      <c r="A91" s="449"/>
      <c r="B91" s="45" t="s">
        <v>1066</v>
      </c>
      <c r="C91" s="48" t="s">
        <v>1082</v>
      </c>
      <c r="D91" s="48" t="s">
        <v>751</v>
      </c>
      <c r="E91" s="48" t="s">
        <v>787</v>
      </c>
      <c r="F91" s="48" t="s">
        <v>744</v>
      </c>
      <c r="G91" s="455"/>
    </row>
    <row r="92" spans="1:7" s="13" customFormat="1" ht="20.149999999999999" customHeight="1" thickBot="1" x14ac:dyDescent="0.35">
      <c r="A92" s="450"/>
      <c r="B92" s="85" t="s">
        <v>1067</v>
      </c>
      <c r="C92" s="86" t="s">
        <v>721</v>
      </c>
      <c r="D92" s="86" t="s">
        <v>691</v>
      </c>
      <c r="E92" s="86" t="s">
        <v>775</v>
      </c>
      <c r="F92" s="86" t="s">
        <v>1100</v>
      </c>
      <c r="G92" s="456"/>
    </row>
    <row r="93" spans="1:7" s="13" customFormat="1" ht="20.149999999999999" customHeight="1" x14ac:dyDescent="0.3">
      <c r="A93" s="448" t="s">
        <v>759</v>
      </c>
      <c r="B93" s="83" t="s">
        <v>1064</v>
      </c>
      <c r="C93" s="84" t="s">
        <v>63</v>
      </c>
      <c r="D93" s="84" t="s">
        <v>56</v>
      </c>
      <c r="E93" s="84" t="s">
        <v>750</v>
      </c>
      <c r="F93" s="84" t="s">
        <v>760</v>
      </c>
      <c r="G93" s="454" t="s">
        <v>1034</v>
      </c>
    </row>
    <row r="94" spans="1:7" s="13" customFormat="1" ht="20.149999999999999" customHeight="1" x14ac:dyDescent="0.3">
      <c r="A94" s="449"/>
      <c r="B94" s="45" t="s">
        <v>1065</v>
      </c>
      <c r="C94" s="48" t="s">
        <v>1082</v>
      </c>
      <c r="D94" s="48" t="s">
        <v>691</v>
      </c>
      <c r="E94" s="48" t="s">
        <v>751</v>
      </c>
      <c r="F94" s="48" t="s">
        <v>1101</v>
      </c>
      <c r="G94" s="455"/>
    </row>
    <row r="95" spans="1:7" s="13" customFormat="1" ht="20.149999999999999" customHeight="1" x14ac:dyDescent="0.3">
      <c r="A95" s="449"/>
      <c r="B95" s="45" t="s">
        <v>1066</v>
      </c>
      <c r="C95" s="48" t="s">
        <v>777</v>
      </c>
      <c r="D95" s="48" t="s">
        <v>1042</v>
      </c>
      <c r="E95" s="48" t="s">
        <v>756</v>
      </c>
      <c r="F95" s="48" t="s">
        <v>1094</v>
      </c>
      <c r="G95" s="455"/>
    </row>
    <row r="96" spans="1:7" s="13" customFormat="1" ht="20.149999999999999" customHeight="1" thickBot="1" x14ac:dyDescent="0.35">
      <c r="A96" s="450"/>
      <c r="B96" s="85" t="s">
        <v>1067</v>
      </c>
      <c r="C96" s="86" t="s">
        <v>721</v>
      </c>
      <c r="D96" s="86" t="s">
        <v>793</v>
      </c>
      <c r="E96" s="86" t="s">
        <v>794</v>
      </c>
      <c r="F96" s="86" t="s">
        <v>891</v>
      </c>
      <c r="G96" s="456"/>
    </row>
    <row r="97" spans="1:7" ht="20.149999999999999" customHeight="1" x14ac:dyDescent="0.25">
      <c r="A97" s="448" t="s">
        <v>765</v>
      </c>
      <c r="B97" s="83" t="s">
        <v>1064</v>
      </c>
      <c r="C97" s="84" t="s">
        <v>63</v>
      </c>
      <c r="D97" s="84" t="s">
        <v>714</v>
      </c>
      <c r="E97" s="84" t="s">
        <v>662</v>
      </c>
      <c r="F97" s="84" t="s">
        <v>1102</v>
      </c>
      <c r="G97" s="454" t="s">
        <v>1034</v>
      </c>
    </row>
    <row r="98" spans="1:7" ht="20.149999999999999" customHeight="1" x14ac:dyDescent="0.25">
      <c r="A98" s="449"/>
      <c r="B98" s="45" t="s">
        <v>1065</v>
      </c>
      <c r="C98" s="48" t="s">
        <v>762</v>
      </c>
      <c r="D98" s="48" t="s">
        <v>721</v>
      </c>
      <c r="E98" s="48" t="s">
        <v>750</v>
      </c>
      <c r="F98" s="48" t="s">
        <v>1103</v>
      </c>
      <c r="G98" s="455"/>
    </row>
    <row r="99" spans="1:7" ht="20.149999999999999" customHeight="1" x14ac:dyDescent="0.25">
      <c r="A99" s="449"/>
      <c r="B99" s="45" t="s">
        <v>1066</v>
      </c>
      <c r="C99" s="48" t="s">
        <v>1082</v>
      </c>
      <c r="D99" s="48" t="s">
        <v>793</v>
      </c>
      <c r="E99" s="48" t="s">
        <v>756</v>
      </c>
      <c r="F99" s="48" t="s">
        <v>734</v>
      </c>
      <c r="G99" s="455"/>
    </row>
    <row r="100" spans="1:7" ht="20.149999999999999" customHeight="1" thickBot="1" x14ac:dyDescent="0.3">
      <c r="A100" s="450"/>
      <c r="B100" s="85" t="s">
        <v>1067</v>
      </c>
      <c r="C100" s="86" t="s">
        <v>56</v>
      </c>
      <c r="D100" s="86" t="s">
        <v>724</v>
      </c>
      <c r="E100" s="86" t="s">
        <v>1104</v>
      </c>
      <c r="F100" s="86" t="s">
        <v>1105</v>
      </c>
      <c r="G100" s="456"/>
    </row>
    <row r="101" spans="1:7" x14ac:dyDescent="0.25">
      <c r="C101" s="5"/>
      <c r="D101" s="5"/>
      <c r="E101" s="5"/>
      <c r="F101" s="5"/>
      <c r="G101" s="5"/>
    </row>
    <row r="102" spans="1:7" x14ac:dyDescent="0.25">
      <c r="C102" s="5"/>
      <c r="D102" s="5"/>
      <c r="E102" s="5"/>
      <c r="F102" s="5"/>
      <c r="G102" s="5"/>
    </row>
    <row r="103" spans="1:7" x14ac:dyDescent="0.25">
      <c r="C103" s="5"/>
      <c r="D103" s="5"/>
      <c r="E103" s="5"/>
      <c r="F103" s="5"/>
      <c r="G103" s="5"/>
    </row>
    <row r="104" spans="1:7" x14ac:dyDescent="0.25">
      <c r="C104" s="5"/>
      <c r="D104" s="5"/>
      <c r="E104" s="5"/>
      <c r="F104" s="5"/>
      <c r="G104" s="5"/>
    </row>
    <row r="105" spans="1:7" x14ac:dyDescent="0.25">
      <c r="C105" s="5"/>
      <c r="D105" s="5"/>
      <c r="E105" s="5"/>
      <c r="F105" s="5"/>
      <c r="G105" s="5"/>
    </row>
    <row r="106" spans="1:7" x14ac:dyDescent="0.25">
      <c r="C106" s="5"/>
      <c r="D106" s="5"/>
      <c r="E106" s="5"/>
      <c r="F106" s="5"/>
      <c r="G106" s="5"/>
    </row>
    <row r="107" spans="1:7" x14ac:dyDescent="0.25">
      <c r="C107" s="5"/>
      <c r="D107" s="5"/>
      <c r="E107" s="5"/>
      <c r="F107" s="5"/>
      <c r="G107" s="5"/>
    </row>
    <row r="108" spans="1:7" x14ac:dyDescent="0.25">
      <c r="C108" s="5"/>
      <c r="D108" s="5"/>
      <c r="E108" s="5"/>
      <c r="F108" s="5"/>
      <c r="G108" s="5"/>
    </row>
    <row r="109" spans="1:7" x14ac:dyDescent="0.25">
      <c r="C109" s="5"/>
      <c r="D109" s="5"/>
      <c r="E109" s="5"/>
      <c r="F109" s="5"/>
      <c r="G109" s="5"/>
    </row>
    <row r="110" spans="1:7" x14ac:dyDescent="0.25">
      <c r="C110" s="5"/>
      <c r="D110" s="5"/>
      <c r="E110" s="5"/>
      <c r="F110" s="5"/>
      <c r="G110" s="5"/>
    </row>
    <row r="111" spans="1:7" x14ac:dyDescent="0.25">
      <c r="C111" s="5"/>
      <c r="D111" s="5"/>
      <c r="E111" s="5"/>
      <c r="F111" s="5"/>
      <c r="G111" s="5"/>
    </row>
    <row r="112" spans="1:7" x14ac:dyDescent="0.25">
      <c r="C112" s="5"/>
      <c r="D112" s="5"/>
      <c r="E112" s="5"/>
      <c r="F112" s="5"/>
      <c r="G112" s="5"/>
    </row>
    <row r="113" spans="3:7" x14ac:dyDescent="0.25">
      <c r="C113" s="5"/>
      <c r="D113" s="5"/>
      <c r="E113" s="5"/>
      <c r="F113" s="5"/>
      <c r="G113" s="5"/>
    </row>
    <row r="114" spans="3:7" x14ac:dyDescent="0.25">
      <c r="C114" s="5"/>
      <c r="D114" s="5"/>
      <c r="E114" s="5"/>
      <c r="F114" s="5"/>
      <c r="G114" s="5"/>
    </row>
    <row r="115" spans="3:7" x14ac:dyDescent="0.25">
      <c r="C115" s="5"/>
      <c r="D115" s="5"/>
      <c r="E115" s="5"/>
      <c r="F115" s="5"/>
      <c r="G115" s="5"/>
    </row>
    <row r="116" spans="3:7" x14ac:dyDescent="0.25">
      <c r="C116" s="5"/>
      <c r="D116" s="5"/>
      <c r="E116" s="5"/>
      <c r="F116" s="5"/>
      <c r="G116" s="5"/>
    </row>
    <row r="117" spans="3:7" x14ac:dyDescent="0.25">
      <c r="C117" s="5"/>
      <c r="D117" s="5"/>
      <c r="E117" s="5"/>
      <c r="F117" s="5"/>
      <c r="G117" s="5"/>
    </row>
    <row r="118" spans="3:7" x14ac:dyDescent="0.25">
      <c r="C118" s="5"/>
      <c r="D118" s="5"/>
      <c r="E118" s="5"/>
      <c r="F118" s="5"/>
      <c r="G118" s="5"/>
    </row>
    <row r="119" spans="3:7" x14ac:dyDescent="0.25">
      <c r="C119" s="5"/>
      <c r="D119" s="5"/>
      <c r="E119" s="5"/>
      <c r="F119" s="5"/>
      <c r="G119" s="5"/>
    </row>
    <row r="120" spans="3:7" x14ac:dyDescent="0.25">
      <c r="C120" s="5"/>
      <c r="D120" s="5"/>
      <c r="E120" s="5"/>
      <c r="F120" s="5"/>
      <c r="G120" s="5"/>
    </row>
    <row r="121" spans="3:7" x14ac:dyDescent="0.25">
      <c r="C121" s="5"/>
      <c r="D121" s="5"/>
      <c r="E121" s="5"/>
      <c r="F121" s="5"/>
      <c r="G121" s="5"/>
    </row>
  </sheetData>
  <mergeCells count="65">
    <mergeCell ref="A85:A88"/>
    <mergeCell ref="G85:G88"/>
    <mergeCell ref="A69:A72"/>
    <mergeCell ref="G69:G72"/>
    <mergeCell ref="A73:A76"/>
    <mergeCell ref="A77:A80"/>
    <mergeCell ref="A81:A84"/>
    <mergeCell ref="G81:G84"/>
    <mergeCell ref="A97:A100"/>
    <mergeCell ref="G97:G100"/>
    <mergeCell ref="A89:A92"/>
    <mergeCell ref="G89:G92"/>
    <mergeCell ref="A93:A96"/>
    <mergeCell ref="G93:G96"/>
    <mergeCell ref="A61:A64"/>
    <mergeCell ref="A65:A68"/>
    <mergeCell ref="A45:A48"/>
    <mergeCell ref="A57:A60"/>
    <mergeCell ref="A53:A56"/>
    <mergeCell ref="A1:G1"/>
    <mergeCell ref="A2:G2"/>
    <mergeCell ref="A33:A36"/>
    <mergeCell ref="G33:G36"/>
    <mergeCell ref="F33:F36"/>
    <mergeCell ref="E33:E36"/>
    <mergeCell ref="A29:A32"/>
    <mergeCell ref="A25:A28"/>
    <mergeCell ref="F29:F32"/>
    <mergeCell ref="G29:G32"/>
    <mergeCell ref="F25:F28"/>
    <mergeCell ref="G25:G28"/>
    <mergeCell ref="A13:A16"/>
    <mergeCell ref="A17:A20"/>
    <mergeCell ref="F17:F20"/>
    <mergeCell ref="G17:G20"/>
    <mergeCell ref="G45:G48"/>
    <mergeCell ref="A49:A52"/>
    <mergeCell ref="G49:G52"/>
    <mergeCell ref="A41:A44"/>
    <mergeCell ref="G41:G44"/>
    <mergeCell ref="E17:E20"/>
    <mergeCell ref="D17:D20"/>
    <mergeCell ref="C17:C20"/>
    <mergeCell ref="A37:A40"/>
    <mergeCell ref="G37:G40"/>
    <mergeCell ref="E21:E24"/>
    <mergeCell ref="D21:D24"/>
    <mergeCell ref="C21:C24"/>
    <mergeCell ref="A21:A24"/>
    <mergeCell ref="F21:F24"/>
    <mergeCell ref="G21:G24"/>
    <mergeCell ref="C25:C28"/>
    <mergeCell ref="D25:D28"/>
    <mergeCell ref="E25:E28"/>
    <mergeCell ref="A5:A8"/>
    <mergeCell ref="E5:E8"/>
    <mergeCell ref="F5:F8"/>
    <mergeCell ref="G5:G8"/>
    <mergeCell ref="E13:E16"/>
    <mergeCell ref="F13:F16"/>
    <mergeCell ref="G13:G16"/>
    <mergeCell ref="A9:A12"/>
    <mergeCell ref="E9:E12"/>
    <mergeCell ref="F9:F12"/>
    <mergeCell ref="G9:G12"/>
  </mergeCells>
  <phoneticPr fontId="11"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N48"/>
  <sheetViews>
    <sheetView zoomScaleNormal="100" workbookViewId="0">
      <selection sqref="A1:M1"/>
    </sheetView>
  </sheetViews>
  <sheetFormatPr defaultRowHeight="12.5" x14ac:dyDescent="0.25"/>
  <cols>
    <col min="6" max="6" width="10.54296875" customWidth="1"/>
    <col min="7" max="8" width="26.54296875" customWidth="1"/>
  </cols>
  <sheetData>
    <row r="1" spans="1:14" ht="33" customHeight="1" x14ac:dyDescent="0.5">
      <c r="A1" s="229"/>
      <c r="B1" s="229"/>
      <c r="C1" s="229"/>
      <c r="D1" s="229"/>
      <c r="E1" s="229"/>
      <c r="F1" s="229"/>
      <c r="G1" s="229"/>
      <c r="H1" s="229"/>
      <c r="I1" s="229"/>
      <c r="J1" s="229"/>
      <c r="K1" s="229"/>
      <c r="L1" s="229"/>
      <c r="M1" s="229"/>
      <c r="N1" s="41"/>
    </row>
    <row r="2" spans="1:14" ht="20.149999999999999" customHeight="1" x14ac:dyDescent="0.25">
      <c r="F2" s="245" t="s">
        <v>519</v>
      </c>
      <c r="G2" s="245"/>
      <c r="H2" s="245"/>
    </row>
    <row r="3" spans="1:14" ht="20.149999999999999" customHeight="1" x14ac:dyDescent="0.25">
      <c r="F3" s="48"/>
      <c r="G3" s="48"/>
      <c r="H3" s="48"/>
    </row>
    <row r="4" spans="1:14" ht="20.149999999999999" customHeight="1" x14ac:dyDescent="0.25">
      <c r="F4" s="94" t="s">
        <v>94</v>
      </c>
      <c r="G4" s="94" t="s">
        <v>1106</v>
      </c>
      <c r="H4" s="94" t="s">
        <v>644</v>
      </c>
    </row>
    <row r="5" spans="1:14" ht="20.149999999999999" customHeight="1" x14ac:dyDescent="0.25">
      <c r="F5" s="47" t="s">
        <v>641</v>
      </c>
      <c r="G5" s="47" t="s">
        <v>56</v>
      </c>
      <c r="H5" s="47" t="s">
        <v>54</v>
      </c>
    </row>
    <row r="6" spans="1:14" ht="20.149999999999999" customHeight="1" x14ac:dyDescent="0.25">
      <c r="F6" s="47" t="s">
        <v>645</v>
      </c>
      <c r="G6" s="47" t="s">
        <v>56</v>
      </c>
      <c r="H6" s="47"/>
    </row>
    <row r="7" spans="1:14" ht="20.149999999999999" customHeight="1" x14ac:dyDescent="0.25">
      <c r="F7" s="47" t="s">
        <v>648</v>
      </c>
      <c r="G7" s="47" t="s">
        <v>56</v>
      </c>
      <c r="H7" s="47" t="s">
        <v>736</v>
      </c>
    </row>
    <row r="8" spans="1:14" ht="20.149999999999999" customHeight="1" x14ac:dyDescent="0.25">
      <c r="F8" s="47" t="s">
        <v>652</v>
      </c>
      <c r="G8" s="47" t="s">
        <v>56</v>
      </c>
      <c r="H8" s="47" t="s">
        <v>54</v>
      </c>
    </row>
    <row r="9" spans="1:14" ht="20.149999999999999" customHeight="1" x14ac:dyDescent="0.25">
      <c r="F9" s="47" t="s">
        <v>655</v>
      </c>
      <c r="G9" s="47" t="s">
        <v>1034</v>
      </c>
      <c r="H9" s="47" t="s">
        <v>1034</v>
      </c>
    </row>
    <row r="10" spans="1:14" ht="20.149999999999999" customHeight="1" x14ac:dyDescent="0.25">
      <c r="F10" s="47" t="s">
        <v>656</v>
      </c>
      <c r="G10" s="47" t="s">
        <v>1034</v>
      </c>
      <c r="H10" s="47" t="s">
        <v>1034</v>
      </c>
    </row>
    <row r="11" spans="1:14" ht="20.149999999999999" customHeight="1" x14ac:dyDescent="0.25">
      <c r="F11" s="47" t="s">
        <v>657</v>
      </c>
      <c r="G11" s="47" t="s">
        <v>56</v>
      </c>
      <c r="H11" s="47" t="s">
        <v>650</v>
      </c>
    </row>
    <row r="12" spans="1:14" ht="20.149999999999999" customHeight="1" x14ac:dyDescent="0.25">
      <c r="F12" s="47" t="s">
        <v>664</v>
      </c>
      <c r="G12" s="47" t="s">
        <v>726</v>
      </c>
      <c r="H12" s="47" t="s">
        <v>667</v>
      </c>
    </row>
    <row r="13" spans="1:14" ht="20.149999999999999" customHeight="1" x14ac:dyDescent="0.25">
      <c r="F13" s="47" t="s">
        <v>670</v>
      </c>
      <c r="G13" s="47" t="s">
        <v>54</v>
      </c>
      <c r="H13" s="47" t="s">
        <v>667</v>
      </c>
      <c r="I13" s="29"/>
      <c r="J13" s="29"/>
      <c r="K13" s="29"/>
      <c r="L13" s="29"/>
      <c r="M13" s="29"/>
      <c r="N13" s="29"/>
    </row>
    <row r="14" spans="1:14" ht="20.149999999999999" customHeight="1" x14ac:dyDescent="0.25">
      <c r="F14" s="47" t="s">
        <v>676</v>
      </c>
      <c r="G14" s="47" t="s">
        <v>54</v>
      </c>
      <c r="H14" s="47" t="s">
        <v>661</v>
      </c>
      <c r="I14" s="29"/>
      <c r="J14" s="29"/>
      <c r="K14" s="29"/>
      <c r="L14" s="29"/>
      <c r="M14" s="29"/>
      <c r="N14" s="29"/>
    </row>
    <row r="15" spans="1:14" ht="20.149999999999999" customHeight="1" x14ac:dyDescent="0.25">
      <c r="F15" s="47" t="s">
        <v>682</v>
      </c>
      <c r="G15" s="47" t="s">
        <v>661</v>
      </c>
      <c r="H15" s="47" t="s">
        <v>54</v>
      </c>
      <c r="I15" s="29"/>
      <c r="J15" s="29"/>
      <c r="K15" s="29"/>
      <c r="L15" s="29"/>
      <c r="M15" s="29"/>
      <c r="N15" s="29"/>
    </row>
    <row r="16" spans="1:14" ht="20.149999999999999" customHeight="1" x14ac:dyDescent="0.25">
      <c r="F16" s="47" t="s">
        <v>689</v>
      </c>
      <c r="G16" s="47" t="s">
        <v>1074</v>
      </c>
      <c r="H16" s="47" t="s">
        <v>667</v>
      </c>
      <c r="I16" s="29"/>
      <c r="J16" s="29"/>
      <c r="K16" s="29"/>
      <c r="L16" s="29"/>
      <c r="M16" s="29"/>
      <c r="N16" s="29"/>
    </row>
    <row r="17" spans="6:14" ht="20.149999999999999" customHeight="1" x14ac:dyDescent="0.25">
      <c r="F17" s="47" t="s">
        <v>695</v>
      </c>
      <c r="G17" s="47" t="s">
        <v>54</v>
      </c>
      <c r="H17" s="47" t="s">
        <v>56</v>
      </c>
      <c r="I17" s="29"/>
      <c r="J17" s="29"/>
      <c r="K17" s="29"/>
      <c r="L17" s="29"/>
      <c r="M17" s="29"/>
      <c r="N17" s="29"/>
    </row>
    <row r="18" spans="6:14" ht="20.149999999999999" customHeight="1" x14ac:dyDescent="0.25">
      <c r="F18" s="47" t="s">
        <v>702</v>
      </c>
      <c r="G18" s="47" t="s">
        <v>703</v>
      </c>
      <c r="H18" s="47" t="s">
        <v>707</v>
      </c>
      <c r="I18" s="29"/>
      <c r="J18" s="29"/>
      <c r="K18" s="29"/>
      <c r="L18" s="29"/>
      <c r="M18" s="29"/>
      <c r="N18" s="29"/>
    </row>
    <row r="19" spans="6:14" ht="20.149999999999999" customHeight="1" x14ac:dyDescent="0.25">
      <c r="F19" s="47" t="s">
        <v>710</v>
      </c>
      <c r="G19" s="47" t="s">
        <v>714</v>
      </c>
      <c r="H19" s="47" t="s">
        <v>54</v>
      </c>
      <c r="I19" s="29"/>
      <c r="J19" s="29"/>
      <c r="K19" s="29"/>
      <c r="L19" s="29"/>
      <c r="M19" s="29"/>
      <c r="N19" s="29"/>
    </row>
    <row r="20" spans="6:14" ht="20.149999999999999" customHeight="1" x14ac:dyDescent="0.25">
      <c r="F20" s="47" t="s">
        <v>716</v>
      </c>
      <c r="G20" s="47" t="s">
        <v>703</v>
      </c>
      <c r="H20" s="47" t="s">
        <v>717</v>
      </c>
      <c r="I20" s="29"/>
      <c r="J20" s="29"/>
      <c r="K20" s="29"/>
      <c r="L20" s="29"/>
      <c r="M20" s="29"/>
      <c r="N20" s="29"/>
    </row>
    <row r="21" spans="6:14" ht="20.149999999999999" customHeight="1" x14ac:dyDescent="0.25">
      <c r="F21" s="47" t="s">
        <v>723</v>
      </c>
      <c r="G21" s="47" t="s">
        <v>703</v>
      </c>
      <c r="H21" s="47" t="s">
        <v>56</v>
      </c>
      <c r="I21" s="29"/>
      <c r="J21" s="29"/>
      <c r="K21" s="29"/>
      <c r="L21" s="29"/>
      <c r="M21" s="29"/>
      <c r="N21" s="29"/>
    </row>
    <row r="22" spans="6:14" ht="20.149999999999999" customHeight="1" x14ac:dyDescent="0.25">
      <c r="F22" s="47" t="s">
        <v>729</v>
      </c>
      <c r="G22" s="47" t="s">
        <v>56</v>
      </c>
      <c r="H22" s="47" t="s">
        <v>1082</v>
      </c>
      <c r="I22" s="29"/>
      <c r="J22" s="29"/>
      <c r="K22" s="29"/>
      <c r="L22" s="29"/>
      <c r="M22" s="29"/>
      <c r="N22" s="29"/>
    </row>
    <row r="23" spans="6:14" ht="20.149999999999999" customHeight="1" x14ac:dyDescent="0.25">
      <c r="F23" s="47" t="s">
        <v>735</v>
      </c>
      <c r="G23" s="47" t="s">
        <v>56</v>
      </c>
      <c r="H23" s="47" t="s">
        <v>736</v>
      </c>
      <c r="I23" s="29"/>
      <c r="J23" s="29"/>
      <c r="K23" s="29"/>
      <c r="L23" s="29"/>
      <c r="M23" s="29"/>
      <c r="N23" s="29"/>
    </row>
    <row r="24" spans="6:14" ht="20.149999999999999" customHeight="1" x14ac:dyDescent="0.25">
      <c r="F24" s="47" t="s">
        <v>742</v>
      </c>
      <c r="G24" s="47" t="s">
        <v>736</v>
      </c>
      <c r="H24" s="47" t="s">
        <v>56</v>
      </c>
      <c r="I24" s="29"/>
      <c r="J24" s="29"/>
      <c r="K24" s="29"/>
      <c r="L24" s="29"/>
      <c r="M24" s="29"/>
      <c r="N24" s="29"/>
    </row>
    <row r="25" spans="6:14" ht="20.149999999999999" customHeight="1" x14ac:dyDescent="0.25">
      <c r="F25" s="47" t="s">
        <v>747</v>
      </c>
      <c r="G25" s="47" t="s">
        <v>724</v>
      </c>
      <c r="H25" s="47" t="s">
        <v>750</v>
      </c>
      <c r="I25" s="29"/>
      <c r="J25" s="29"/>
      <c r="K25" s="29"/>
      <c r="L25" s="29"/>
      <c r="M25" s="29"/>
      <c r="N25" s="29"/>
    </row>
    <row r="26" spans="6:14" ht="20.149999999999999" customHeight="1" x14ac:dyDescent="0.25">
      <c r="F26" s="47" t="s">
        <v>753</v>
      </c>
      <c r="G26" s="47" t="s">
        <v>750</v>
      </c>
      <c r="H26" s="47" t="s">
        <v>63</v>
      </c>
      <c r="I26" s="29"/>
      <c r="J26" s="29"/>
      <c r="K26" s="29"/>
      <c r="L26" s="29"/>
      <c r="M26" s="29"/>
      <c r="N26" s="29"/>
    </row>
    <row r="27" spans="6:14" ht="20.149999999999999" customHeight="1" x14ac:dyDescent="0.25">
      <c r="F27" s="47" t="s">
        <v>759</v>
      </c>
      <c r="G27" s="47" t="s">
        <v>762</v>
      </c>
      <c r="H27" s="47" t="s">
        <v>714</v>
      </c>
      <c r="I27" s="29"/>
      <c r="J27" s="29"/>
      <c r="K27" s="29"/>
      <c r="L27" s="29"/>
      <c r="M27" s="29"/>
      <c r="N27" s="29"/>
    </row>
    <row r="28" spans="6:14" ht="20.149999999999999" customHeight="1" x14ac:dyDescent="0.25">
      <c r="F28" s="47" t="s">
        <v>765</v>
      </c>
      <c r="G28" s="47" t="s">
        <v>714</v>
      </c>
      <c r="H28" s="47" t="s">
        <v>63</v>
      </c>
      <c r="I28" s="29"/>
      <c r="J28" s="29"/>
      <c r="K28" s="29"/>
      <c r="L28" s="29"/>
      <c r="M28" s="29"/>
      <c r="N28" s="29"/>
    </row>
    <row r="29" spans="6:14" ht="20.149999999999999" customHeight="1" x14ac:dyDescent="0.25">
      <c r="F29" s="47" t="s">
        <v>773</v>
      </c>
      <c r="G29" s="47" t="s">
        <v>1082</v>
      </c>
      <c r="H29" s="47" t="s">
        <v>63</v>
      </c>
      <c r="I29" s="29"/>
      <c r="J29" s="29"/>
      <c r="K29" s="29"/>
      <c r="L29" s="29"/>
      <c r="M29" s="29"/>
      <c r="N29" s="29"/>
    </row>
    <row r="30" spans="6:14" ht="20.149999999999999" customHeight="1" x14ac:dyDescent="0.25">
      <c r="F30" s="47" t="s">
        <v>779</v>
      </c>
      <c r="G30" s="47" t="s">
        <v>780</v>
      </c>
      <c r="H30" s="47" t="s">
        <v>738</v>
      </c>
      <c r="I30" s="29"/>
      <c r="J30" s="29"/>
      <c r="K30" s="29"/>
      <c r="L30" s="29"/>
      <c r="M30" s="29"/>
      <c r="N30" s="29"/>
    </row>
    <row r="31" spans="6:14" ht="20.149999999999999" customHeight="1" x14ac:dyDescent="0.25">
      <c r="F31" s="47" t="s">
        <v>785</v>
      </c>
      <c r="G31" s="47" t="s">
        <v>786</v>
      </c>
      <c r="H31" s="47" t="s">
        <v>789</v>
      </c>
      <c r="I31" s="29"/>
      <c r="J31" s="29"/>
      <c r="K31" s="29"/>
      <c r="L31" s="29"/>
      <c r="M31" s="29"/>
      <c r="N31" s="29"/>
    </row>
    <row r="32" spans="6:14" ht="20.149999999999999" customHeight="1" x14ac:dyDescent="0.25">
      <c r="F32" s="47" t="s">
        <v>792</v>
      </c>
      <c r="G32" s="47" t="s">
        <v>789</v>
      </c>
      <c r="H32" s="47" t="s">
        <v>786</v>
      </c>
      <c r="I32" s="29"/>
      <c r="J32" s="29"/>
      <c r="K32" s="29"/>
      <c r="L32" s="29"/>
      <c r="M32" s="29"/>
      <c r="N32" s="29"/>
    </row>
    <row r="33" spans="6:14" ht="20.149999999999999" customHeight="1" x14ac:dyDescent="0.25">
      <c r="F33" s="47" t="s">
        <v>797</v>
      </c>
      <c r="G33" s="47" t="s">
        <v>719</v>
      </c>
      <c r="H33" s="47" t="s">
        <v>788</v>
      </c>
      <c r="I33" s="29"/>
      <c r="J33" s="29"/>
      <c r="K33" s="29"/>
      <c r="L33" s="29"/>
      <c r="M33" s="29"/>
      <c r="N33" s="29"/>
    </row>
    <row r="34" spans="6:14" ht="20.149999999999999" customHeight="1" x14ac:dyDescent="0.25">
      <c r="F34" s="47" t="s">
        <v>801</v>
      </c>
      <c r="G34" s="47" t="s">
        <v>1107</v>
      </c>
      <c r="H34" s="47" t="s">
        <v>798</v>
      </c>
      <c r="I34" s="29"/>
      <c r="J34" s="29"/>
      <c r="K34" s="29"/>
      <c r="L34" s="29"/>
      <c r="M34" s="29"/>
      <c r="N34" s="29"/>
    </row>
    <row r="35" spans="6:14" ht="20.149999999999999" customHeight="1" x14ac:dyDescent="0.25">
      <c r="F35" s="47" t="s">
        <v>806</v>
      </c>
      <c r="G35" s="47" t="s">
        <v>796</v>
      </c>
      <c r="H35" s="82" t="s">
        <v>763</v>
      </c>
      <c r="I35" s="29"/>
      <c r="J35" s="29"/>
      <c r="K35" s="29"/>
      <c r="L35" s="29"/>
      <c r="M35" s="29"/>
      <c r="N35" s="29"/>
    </row>
    <row r="36" spans="6:14" ht="20.149999999999999" customHeight="1" x14ac:dyDescent="0.25">
      <c r="F36" s="47" t="s">
        <v>810</v>
      </c>
      <c r="G36" s="47" t="s">
        <v>796</v>
      </c>
      <c r="H36" s="47" t="s">
        <v>718</v>
      </c>
      <c r="I36" s="29"/>
      <c r="J36" s="29"/>
      <c r="K36" s="29"/>
      <c r="L36" s="29"/>
      <c r="M36" s="29"/>
      <c r="N36" s="29"/>
    </row>
    <row r="37" spans="6:14" ht="20.149999999999999" customHeight="1" x14ac:dyDescent="0.25">
      <c r="F37" s="47" t="s">
        <v>815</v>
      </c>
      <c r="G37" s="47" t="s">
        <v>1108</v>
      </c>
      <c r="H37" s="47" t="s">
        <v>825</v>
      </c>
      <c r="I37" s="29"/>
      <c r="J37" s="29"/>
      <c r="K37" s="29"/>
      <c r="L37" s="29"/>
      <c r="M37" s="29"/>
      <c r="N37" s="29"/>
    </row>
    <row r="38" spans="6:14" ht="20.149999999999999" customHeight="1" x14ac:dyDescent="0.25">
      <c r="F38" s="47" t="s">
        <v>1109</v>
      </c>
      <c r="G38" s="47" t="s">
        <v>788</v>
      </c>
      <c r="H38" s="47" t="s">
        <v>788</v>
      </c>
      <c r="I38" s="29"/>
      <c r="J38" s="29"/>
      <c r="K38" s="29"/>
      <c r="L38" s="29"/>
      <c r="M38" s="29"/>
      <c r="N38" s="29"/>
    </row>
    <row r="39" spans="6:14" ht="20.149999999999999" customHeight="1" x14ac:dyDescent="0.25">
      <c r="F39" s="47" t="s">
        <v>838</v>
      </c>
      <c r="G39" s="47" t="s">
        <v>1110</v>
      </c>
      <c r="H39" s="47" t="s">
        <v>788</v>
      </c>
      <c r="I39" s="29"/>
      <c r="J39" s="29"/>
      <c r="K39" s="29"/>
      <c r="L39" s="29"/>
      <c r="M39" s="29"/>
      <c r="N39" s="29"/>
    </row>
    <row r="40" spans="6:14" ht="20.149999999999999" customHeight="1" x14ac:dyDescent="0.25">
      <c r="F40" s="47" t="s">
        <v>839</v>
      </c>
      <c r="G40" s="47" t="s">
        <v>1110</v>
      </c>
      <c r="H40" s="47" t="s">
        <v>788</v>
      </c>
      <c r="I40" s="29"/>
      <c r="J40" s="29"/>
      <c r="K40" s="29"/>
      <c r="L40" s="29"/>
      <c r="M40" s="29"/>
      <c r="N40" s="29"/>
    </row>
    <row r="41" spans="6:14" ht="20.149999999999999" customHeight="1" x14ac:dyDescent="0.25">
      <c r="F41" s="47" t="s">
        <v>1111</v>
      </c>
      <c r="G41" s="47" t="s">
        <v>777</v>
      </c>
      <c r="H41" s="47" t="s">
        <v>788</v>
      </c>
      <c r="I41" s="29"/>
      <c r="J41" s="29"/>
      <c r="K41" s="29"/>
      <c r="L41" s="29"/>
      <c r="M41" s="29"/>
      <c r="N41" s="29"/>
    </row>
    <row r="42" spans="6:14" ht="20.149999999999999" customHeight="1" x14ac:dyDescent="0.25">
      <c r="F42" s="47" t="s">
        <v>1112</v>
      </c>
      <c r="G42" s="47" t="s">
        <v>1113</v>
      </c>
      <c r="H42" s="47" t="s">
        <v>788</v>
      </c>
      <c r="I42" s="29"/>
      <c r="J42" s="29"/>
      <c r="K42" s="29"/>
      <c r="L42" s="29"/>
      <c r="M42" s="29"/>
      <c r="N42" s="29"/>
    </row>
    <row r="43" spans="6:14" ht="20.149999999999999" customHeight="1" x14ac:dyDescent="0.25">
      <c r="F43" s="47" t="s">
        <v>1114</v>
      </c>
      <c r="G43" s="47" t="s">
        <v>1113</v>
      </c>
      <c r="H43" s="47" t="s">
        <v>788</v>
      </c>
      <c r="I43" s="29"/>
      <c r="J43" s="29"/>
      <c r="K43" s="29"/>
      <c r="L43" s="29"/>
      <c r="M43" s="29"/>
      <c r="N43" s="29"/>
    </row>
    <row r="44" spans="6:14" ht="20.149999999999999" customHeight="1" x14ac:dyDescent="0.25">
      <c r="F44" s="47" t="s">
        <v>1115</v>
      </c>
      <c r="G44" s="47" t="s">
        <v>1113</v>
      </c>
      <c r="H44" s="47" t="s">
        <v>788</v>
      </c>
      <c r="I44" s="29"/>
      <c r="J44" s="29"/>
      <c r="K44" s="29"/>
      <c r="L44" s="29"/>
      <c r="M44" s="29"/>
      <c r="N44" s="29"/>
    </row>
    <row r="45" spans="6:14" ht="20.149999999999999" customHeight="1" x14ac:dyDescent="0.25">
      <c r="F45" s="47" t="s">
        <v>1116</v>
      </c>
      <c r="G45" s="47" t="s">
        <v>754</v>
      </c>
      <c r="H45" s="47" t="s">
        <v>788</v>
      </c>
      <c r="I45" s="29"/>
      <c r="J45" s="29"/>
      <c r="K45" s="29"/>
      <c r="L45" s="29"/>
      <c r="M45" s="29"/>
      <c r="N45" s="29"/>
    </row>
    <row r="46" spans="6:14" ht="20.149999999999999" customHeight="1" x14ac:dyDescent="0.25">
      <c r="F46" s="47" t="s">
        <v>1117</v>
      </c>
      <c r="G46" s="47" t="s">
        <v>754</v>
      </c>
      <c r="H46" s="47" t="s">
        <v>788</v>
      </c>
      <c r="I46" s="29"/>
      <c r="J46" s="29"/>
      <c r="K46" s="29"/>
      <c r="L46" s="29"/>
      <c r="M46" s="29"/>
      <c r="N46" s="29"/>
    </row>
    <row r="47" spans="6:14" ht="20.149999999999999" customHeight="1" x14ac:dyDescent="0.25">
      <c r="F47" s="47" t="s">
        <v>1118</v>
      </c>
      <c r="G47" s="47" t="s">
        <v>1119</v>
      </c>
      <c r="H47" s="47" t="s">
        <v>788</v>
      </c>
      <c r="I47" s="29"/>
      <c r="J47" s="29"/>
      <c r="K47" s="29"/>
      <c r="L47" s="29"/>
      <c r="M47" s="29"/>
      <c r="N47" s="29"/>
    </row>
    <row r="48" spans="6:14" ht="20.149999999999999" customHeight="1" x14ac:dyDescent="0.25">
      <c r="F48" s="29"/>
      <c r="G48" s="29"/>
      <c r="H48" s="29"/>
      <c r="I48" s="29"/>
      <c r="J48" s="29"/>
      <c r="K48" s="29"/>
      <c r="L48" s="29"/>
      <c r="M48" s="29"/>
      <c r="N48" s="29"/>
    </row>
  </sheetData>
  <mergeCells count="2">
    <mergeCell ref="F2:H2"/>
    <mergeCell ref="A1:M1"/>
  </mergeCells>
  <phoneticPr fontId="11" type="noConversion"/>
  <printOptions horizontalCentered="1"/>
  <pageMargins left="0" right="0" top="0" bottom="0"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N42"/>
  <sheetViews>
    <sheetView zoomScaleNormal="100" workbookViewId="0">
      <selection sqref="A1:M1"/>
    </sheetView>
  </sheetViews>
  <sheetFormatPr defaultRowHeight="12.5" x14ac:dyDescent="0.25"/>
  <cols>
    <col min="6" max="6" width="10.54296875" customWidth="1"/>
    <col min="7" max="8" width="26.54296875" customWidth="1"/>
  </cols>
  <sheetData>
    <row r="1" spans="1:14" ht="33" customHeight="1" x14ac:dyDescent="0.5">
      <c r="A1" s="229"/>
      <c r="B1" s="229"/>
      <c r="C1" s="229"/>
      <c r="D1" s="229"/>
      <c r="E1" s="229"/>
      <c r="F1" s="229"/>
      <c r="G1" s="229"/>
      <c r="H1" s="229"/>
      <c r="I1" s="229"/>
      <c r="J1" s="229"/>
      <c r="K1" s="229"/>
      <c r="L1" s="229"/>
      <c r="M1" s="229"/>
      <c r="N1" s="41"/>
    </row>
    <row r="2" spans="1:14" ht="20.149999999999999" customHeight="1" x14ac:dyDescent="0.25">
      <c r="F2" s="245" t="s">
        <v>521</v>
      </c>
      <c r="G2" s="245"/>
      <c r="H2" s="245"/>
    </row>
    <row r="3" spans="1:14" ht="20.149999999999999" customHeight="1" x14ac:dyDescent="0.25">
      <c r="F3" s="45"/>
      <c r="G3" s="45"/>
      <c r="H3" s="45"/>
    </row>
    <row r="4" spans="1:14" ht="20.149999999999999" customHeight="1" x14ac:dyDescent="0.25">
      <c r="F4" s="94" t="s">
        <v>94</v>
      </c>
      <c r="G4" s="94" t="s">
        <v>642</v>
      </c>
      <c r="H4" s="94" t="s">
        <v>644</v>
      </c>
    </row>
    <row r="5" spans="1:14" ht="20.149999999999999" customHeight="1" x14ac:dyDescent="0.25">
      <c r="F5" s="47" t="s">
        <v>641</v>
      </c>
      <c r="G5" s="47" t="s">
        <v>62</v>
      </c>
      <c r="H5" s="47" t="s">
        <v>74</v>
      </c>
    </row>
    <row r="6" spans="1:14" ht="20.149999999999999" customHeight="1" x14ac:dyDescent="0.25">
      <c r="F6" s="47" t="s">
        <v>645</v>
      </c>
      <c r="G6" s="47"/>
      <c r="H6" s="47"/>
    </row>
    <row r="7" spans="1:14" ht="20.149999999999999" customHeight="1" x14ac:dyDescent="0.25">
      <c r="F7" s="47" t="s">
        <v>648</v>
      </c>
      <c r="G7" s="47" t="s">
        <v>63</v>
      </c>
      <c r="H7" s="47" t="s">
        <v>1087</v>
      </c>
    </row>
    <row r="8" spans="1:14" ht="20.149999999999999" customHeight="1" x14ac:dyDescent="0.25">
      <c r="F8" s="47" t="s">
        <v>652</v>
      </c>
      <c r="G8" s="47" t="s">
        <v>653</v>
      </c>
      <c r="H8" s="47" t="s">
        <v>681</v>
      </c>
    </row>
    <row r="9" spans="1:14" ht="20.149999999999999" customHeight="1" x14ac:dyDescent="0.25">
      <c r="F9" s="47" t="s">
        <v>655</v>
      </c>
      <c r="G9" s="47" t="s">
        <v>1034</v>
      </c>
      <c r="H9" s="47" t="s">
        <v>1034</v>
      </c>
    </row>
    <row r="10" spans="1:14" ht="20.149999999999999" customHeight="1" x14ac:dyDescent="0.25">
      <c r="F10" s="47" t="s">
        <v>656</v>
      </c>
      <c r="G10" s="47" t="s">
        <v>1034</v>
      </c>
      <c r="H10" s="47" t="s">
        <v>1034</v>
      </c>
    </row>
    <row r="11" spans="1:14" ht="20.149999999999999" customHeight="1" x14ac:dyDescent="0.25">
      <c r="F11" s="47" t="s">
        <v>657</v>
      </c>
      <c r="G11" s="47" t="s">
        <v>1120</v>
      </c>
      <c r="H11" s="47" t="s">
        <v>659</v>
      </c>
    </row>
    <row r="12" spans="1:14" ht="20.149999999999999" customHeight="1" x14ac:dyDescent="0.25">
      <c r="F12" s="47" t="s">
        <v>664</v>
      </c>
      <c r="G12" s="47" t="s">
        <v>1086</v>
      </c>
      <c r="H12" s="47" t="s">
        <v>868</v>
      </c>
    </row>
    <row r="13" spans="1:14" ht="20.149999999999999" customHeight="1" x14ac:dyDescent="0.25">
      <c r="F13" s="47" t="s">
        <v>670</v>
      </c>
      <c r="G13" s="47" t="s">
        <v>73</v>
      </c>
      <c r="H13" s="47" t="s">
        <v>675</v>
      </c>
      <c r="I13" s="29"/>
      <c r="J13" s="29"/>
      <c r="K13" s="29"/>
      <c r="L13" s="29"/>
      <c r="M13" s="29"/>
      <c r="N13" s="29"/>
    </row>
    <row r="14" spans="1:14" ht="20.149999999999999" customHeight="1" x14ac:dyDescent="0.25">
      <c r="F14" s="47" t="s">
        <v>676</v>
      </c>
      <c r="G14" s="47" t="s">
        <v>678</v>
      </c>
      <c r="H14" s="47" t="s">
        <v>688</v>
      </c>
      <c r="I14" s="29"/>
      <c r="J14" s="29"/>
      <c r="K14" s="29"/>
      <c r="L14" s="29"/>
      <c r="M14" s="29"/>
      <c r="N14" s="29"/>
    </row>
    <row r="15" spans="1:14" ht="20.149999999999999" customHeight="1" x14ac:dyDescent="0.25">
      <c r="F15" s="47" t="s">
        <v>682</v>
      </c>
      <c r="G15" s="47" t="s">
        <v>678</v>
      </c>
      <c r="H15" s="47" t="s">
        <v>687</v>
      </c>
      <c r="I15" s="29"/>
      <c r="J15" s="29"/>
      <c r="K15" s="29"/>
      <c r="L15" s="29"/>
      <c r="M15" s="29"/>
      <c r="N15" s="29"/>
    </row>
    <row r="16" spans="1:14" ht="20.149999999999999" customHeight="1" x14ac:dyDescent="0.25">
      <c r="F16" s="47" t="s">
        <v>689</v>
      </c>
      <c r="G16" s="47" t="s">
        <v>687</v>
      </c>
      <c r="H16" s="47" t="s">
        <v>693</v>
      </c>
      <c r="I16" s="29"/>
      <c r="J16" s="29"/>
      <c r="K16" s="29"/>
      <c r="L16" s="29"/>
      <c r="M16" s="29"/>
      <c r="N16" s="29"/>
    </row>
    <row r="17" spans="6:14" ht="20.149999999999999" customHeight="1" x14ac:dyDescent="0.25">
      <c r="F17" s="47" t="s">
        <v>695</v>
      </c>
      <c r="G17" s="47" t="s">
        <v>698</v>
      </c>
      <c r="H17" s="47" t="s">
        <v>684</v>
      </c>
      <c r="I17" s="29"/>
      <c r="J17" s="29"/>
      <c r="K17" s="29"/>
      <c r="L17" s="29"/>
      <c r="M17" s="29"/>
      <c r="N17" s="29"/>
    </row>
    <row r="18" spans="6:14" ht="20.149999999999999" customHeight="1" x14ac:dyDescent="0.25">
      <c r="F18" s="47" t="s">
        <v>702</v>
      </c>
      <c r="G18" s="47" t="s">
        <v>700</v>
      </c>
      <c r="H18" s="47" t="s">
        <v>683</v>
      </c>
      <c r="I18" s="29"/>
      <c r="J18" s="29"/>
      <c r="K18" s="29"/>
      <c r="L18" s="29"/>
      <c r="M18" s="29"/>
      <c r="N18" s="29"/>
    </row>
    <row r="19" spans="6:14" ht="20.149999999999999" customHeight="1" x14ac:dyDescent="0.25">
      <c r="F19" s="47" t="s">
        <v>710</v>
      </c>
      <c r="G19" s="47" t="s">
        <v>669</v>
      </c>
      <c r="H19" s="47" t="s">
        <v>700</v>
      </c>
      <c r="I19" s="29"/>
      <c r="J19" s="29"/>
      <c r="K19" s="29"/>
      <c r="L19" s="29"/>
      <c r="M19" s="29"/>
      <c r="N19" s="29"/>
    </row>
    <row r="20" spans="6:14" ht="20.149999999999999" customHeight="1" x14ac:dyDescent="0.25">
      <c r="F20" s="47" t="s">
        <v>716</v>
      </c>
      <c r="G20" s="47" t="s">
        <v>700</v>
      </c>
      <c r="H20" s="47" t="s">
        <v>718</v>
      </c>
      <c r="I20" s="29"/>
      <c r="J20" s="29"/>
      <c r="K20" s="29"/>
      <c r="L20" s="29"/>
      <c r="M20" s="29"/>
      <c r="N20" s="29"/>
    </row>
    <row r="21" spans="6:14" ht="20.149999999999999" customHeight="1" x14ac:dyDescent="0.25">
      <c r="F21" s="47" t="s">
        <v>723</v>
      </c>
      <c r="G21" s="47" t="s">
        <v>675</v>
      </c>
      <c r="H21" s="47" t="s">
        <v>727</v>
      </c>
      <c r="I21" s="29"/>
      <c r="J21" s="29"/>
      <c r="K21" s="29"/>
      <c r="L21" s="29"/>
      <c r="M21" s="29"/>
      <c r="N21" s="29"/>
    </row>
    <row r="22" spans="6:14" ht="20.149999999999999" customHeight="1" x14ac:dyDescent="0.25">
      <c r="F22" s="47" t="s">
        <v>729</v>
      </c>
      <c r="G22" s="47" t="s">
        <v>734</v>
      </c>
      <c r="H22" s="47" t="s">
        <v>663</v>
      </c>
      <c r="I22" s="29"/>
      <c r="J22" s="29"/>
      <c r="K22" s="29"/>
      <c r="L22" s="29"/>
      <c r="M22" s="29"/>
      <c r="N22" s="29"/>
    </row>
    <row r="23" spans="6:14" ht="20.149999999999999" customHeight="1" x14ac:dyDescent="0.25">
      <c r="F23" s="47" t="s">
        <v>735</v>
      </c>
      <c r="G23" s="47" t="s">
        <v>730</v>
      </c>
      <c r="H23" s="47" t="s">
        <v>1092</v>
      </c>
      <c r="I23" s="29"/>
      <c r="J23" s="29"/>
      <c r="K23" s="29"/>
      <c r="L23" s="29"/>
      <c r="M23" s="29"/>
      <c r="N23" s="29"/>
    </row>
    <row r="24" spans="6:14" ht="20.149999999999999" customHeight="1" x14ac:dyDescent="0.25">
      <c r="F24" s="47" t="s">
        <v>742</v>
      </c>
      <c r="G24" s="47" t="s">
        <v>738</v>
      </c>
      <c r="H24" s="47" t="s">
        <v>1086</v>
      </c>
      <c r="I24" s="29"/>
      <c r="J24" s="29"/>
      <c r="K24" s="29"/>
      <c r="L24" s="29"/>
      <c r="M24" s="29"/>
      <c r="N24" s="29"/>
    </row>
    <row r="25" spans="6:14" ht="20.149999999999999" customHeight="1" x14ac:dyDescent="0.25">
      <c r="F25" s="47" t="s">
        <v>747</v>
      </c>
      <c r="G25" s="47" t="s">
        <v>734</v>
      </c>
      <c r="H25" s="47" t="s">
        <v>661</v>
      </c>
      <c r="I25" s="29"/>
      <c r="J25" s="29"/>
      <c r="K25" s="29"/>
      <c r="L25" s="29"/>
      <c r="M25" s="29"/>
      <c r="N25" s="29"/>
    </row>
    <row r="26" spans="6:14" ht="20.149999999999999" customHeight="1" x14ac:dyDescent="0.25">
      <c r="F26" s="47" t="s">
        <v>753</v>
      </c>
      <c r="G26" s="47" t="s">
        <v>757</v>
      </c>
      <c r="H26" s="47" t="s">
        <v>661</v>
      </c>
      <c r="I26" s="29"/>
      <c r="J26" s="29"/>
      <c r="K26" s="29"/>
      <c r="L26" s="29"/>
      <c r="M26" s="29"/>
      <c r="N26" s="29"/>
    </row>
    <row r="27" spans="6:14" ht="20.149999999999999" customHeight="1" x14ac:dyDescent="0.25">
      <c r="F27" s="47" t="s">
        <v>759</v>
      </c>
      <c r="G27" s="47" t="s">
        <v>750</v>
      </c>
      <c r="H27" s="47" t="s">
        <v>756</v>
      </c>
      <c r="I27" s="29"/>
      <c r="J27" s="29"/>
      <c r="K27" s="29"/>
      <c r="L27" s="29"/>
      <c r="M27" s="29"/>
      <c r="N27" s="29"/>
    </row>
    <row r="28" spans="6:14" ht="20.149999999999999" customHeight="1" x14ac:dyDescent="0.25">
      <c r="F28" s="47" t="s">
        <v>765</v>
      </c>
      <c r="G28" s="47" t="s">
        <v>751</v>
      </c>
      <c r="H28" s="47" t="s">
        <v>1121</v>
      </c>
      <c r="I28" s="29"/>
      <c r="J28" s="29"/>
      <c r="K28" s="29"/>
      <c r="L28" s="29"/>
      <c r="M28" s="29"/>
      <c r="N28" s="29"/>
    </row>
    <row r="29" spans="6:14" ht="20.149999999999999" customHeight="1" x14ac:dyDescent="0.25">
      <c r="F29" s="47" t="s">
        <v>773</v>
      </c>
      <c r="G29" s="47" t="s">
        <v>662</v>
      </c>
      <c r="H29" s="47" t="s">
        <v>756</v>
      </c>
      <c r="I29" s="29"/>
      <c r="J29" s="29"/>
      <c r="K29" s="29"/>
      <c r="L29" s="29"/>
      <c r="M29" s="29"/>
      <c r="N29" s="29"/>
    </row>
    <row r="30" spans="6:14" ht="20.149999999999999" customHeight="1" x14ac:dyDescent="0.25">
      <c r="F30" s="47" t="s">
        <v>779</v>
      </c>
      <c r="G30" s="47" t="s">
        <v>719</v>
      </c>
      <c r="H30" s="47" t="s">
        <v>783</v>
      </c>
      <c r="I30" s="29"/>
      <c r="J30" s="29"/>
      <c r="K30" s="29"/>
      <c r="L30" s="29"/>
      <c r="M30" s="29"/>
      <c r="N30" s="29"/>
    </row>
    <row r="31" spans="6:14" ht="20.149999999999999" customHeight="1" x14ac:dyDescent="0.25">
      <c r="F31" s="47" t="s">
        <v>785</v>
      </c>
      <c r="G31" s="47" t="s">
        <v>738</v>
      </c>
      <c r="H31" s="47" t="s">
        <v>1122</v>
      </c>
      <c r="I31" s="29"/>
      <c r="J31" s="29"/>
      <c r="K31" s="29"/>
      <c r="L31" s="29"/>
      <c r="M31" s="29"/>
      <c r="N31" s="29"/>
    </row>
    <row r="32" spans="6:14" ht="20.149999999999999" customHeight="1" x14ac:dyDescent="0.25">
      <c r="F32" s="47" t="s">
        <v>792</v>
      </c>
      <c r="G32" s="47" t="s">
        <v>724</v>
      </c>
      <c r="H32" s="47" t="s">
        <v>791</v>
      </c>
      <c r="I32" s="29"/>
      <c r="J32" s="29"/>
      <c r="K32" s="29"/>
      <c r="L32" s="29"/>
      <c r="M32" s="29"/>
      <c r="N32" s="29"/>
    </row>
    <row r="33" spans="6:14" ht="20.149999999999999" customHeight="1" x14ac:dyDescent="0.25">
      <c r="F33" s="47" t="s">
        <v>797</v>
      </c>
      <c r="G33" s="47" t="s">
        <v>1123</v>
      </c>
      <c r="H33" s="47" t="s">
        <v>788</v>
      </c>
      <c r="I33" s="29"/>
      <c r="J33" s="29"/>
      <c r="K33" s="29"/>
      <c r="L33" s="29"/>
      <c r="M33" s="29"/>
      <c r="N33" s="29"/>
    </row>
    <row r="34" spans="6:14" ht="20.149999999999999" customHeight="1" x14ac:dyDescent="0.25">
      <c r="F34" s="47" t="s">
        <v>801</v>
      </c>
      <c r="G34" s="47" t="s">
        <v>793</v>
      </c>
      <c r="H34" s="47" t="s">
        <v>802</v>
      </c>
      <c r="I34" s="29"/>
      <c r="J34" s="29"/>
      <c r="K34" s="29"/>
      <c r="L34" s="29"/>
      <c r="M34" s="29"/>
      <c r="N34" s="29"/>
    </row>
    <row r="35" spans="6:14" ht="20.149999999999999" customHeight="1" x14ac:dyDescent="0.25">
      <c r="F35" s="47" t="s">
        <v>806</v>
      </c>
      <c r="G35" s="47" t="s">
        <v>809</v>
      </c>
      <c r="H35" s="47" t="s">
        <v>724</v>
      </c>
      <c r="I35" s="29"/>
      <c r="J35" s="29"/>
      <c r="K35" s="29"/>
      <c r="L35" s="29"/>
      <c r="M35" s="29"/>
      <c r="N35" s="29"/>
    </row>
    <row r="36" spans="6:14" ht="20.149999999999999" customHeight="1" x14ac:dyDescent="0.25">
      <c r="F36" s="47" t="s">
        <v>810</v>
      </c>
      <c r="G36" s="47" t="s">
        <v>683</v>
      </c>
      <c r="H36" s="47" t="s">
        <v>1124</v>
      </c>
      <c r="I36" s="29"/>
      <c r="J36" s="29"/>
      <c r="K36" s="29"/>
      <c r="L36" s="29"/>
      <c r="M36" s="29"/>
      <c r="N36" s="29"/>
    </row>
    <row r="37" spans="6:14" ht="20.149999999999999" customHeight="1" x14ac:dyDescent="0.25">
      <c r="F37" s="47" t="s">
        <v>815</v>
      </c>
      <c r="G37" s="47" t="s">
        <v>812</v>
      </c>
      <c r="H37" s="47" t="s">
        <v>719</v>
      </c>
      <c r="I37" s="29"/>
      <c r="J37" s="29"/>
      <c r="K37" s="29"/>
      <c r="L37" s="29"/>
      <c r="M37" s="29"/>
      <c r="N37" s="29"/>
    </row>
    <row r="38" spans="6:14" ht="20.149999999999999" customHeight="1" x14ac:dyDescent="0.25">
      <c r="F38" s="47" t="s">
        <v>821</v>
      </c>
      <c r="G38" s="47" t="s">
        <v>1125</v>
      </c>
      <c r="H38" s="47" t="s">
        <v>788</v>
      </c>
      <c r="I38" s="29"/>
      <c r="J38" s="29"/>
      <c r="K38" s="29"/>
      <c r="L38" s="29"/>
      <c r="M38" s="29"/>
      <c r="N38" s="29"/>
    </row>
    <row r="39" spans="6:14" ht="20.149999999999999" customHeight="1" x14ac:dyDescent="0.25">
      <c r="F39" s="47" t="s">
        <v>828</v>
      </c>
      <c r="G39" s="47" t="s">
        <v>788</v>
      </c>
      <c r="H39" s="47" t="s">
        <v>788</v>
      </c>
      <c r="I39" s="29"/>
      <c r="J39" s="29"/>
      <c r="K39" s="29"/>
      <c r="L39" s="29"/>
      <c r="M39" s="29"/>
      <c r="N39" s="29"/>
    </row>
    <row r="40" spans="6:14" ht="20.149999999999999" customHeight="1" x14ac:dyDescent="0.25">
      <c r="F40" s="47" t="s">
        <v>830</v>
      </c>
      <c r="G40" s="47" t="s">
        <v>1126</v>
      </c>
      <c r="H40" s="47" t="s">
        <v>788</v>
      </c>
      <c r="I40" s="29"/>
      <c r="J40" s="29"/>
      <c r="K40" s="29"/>
      <c r="L40" s="29"/>
      <c r="M40" s="29"/>
      <c r="N40" s="29"/>
    </row>
    <row r="41" spans="6:14" ht="20.149999999999999" customHeight="1" x14ac:dyDescent="0.25">
      <c r="F41" s="47" t="s">
        <v>832</v>
      </c>
      <c r="G41" s="47" t="s">
        <v>826</v>
      </c>
      <c r="H41" s="47" t="s">
        <v>788</v>
      </c>
      <c r="I41" s="29"/>
      <c r="J41" s="29"/>
      <c r="K41" s="29"/>
      <c r="L41" s="29"/>
      <c r="M41" s="29"/>
      <c r="N41" s="29"/>
    </row>
    <row r="42" spans="6:14" ht="20.149999999999999" customHeight="1" x14ac:dyDescent="0.25">
      <c r="F42" s="47" t="s">
        <v>833</v>
      </c>
      <c r="G42" s="47" t="s">
        <v>1127</v>
      </c>
      <c r="H42" s="47" t="s">
        <v>788</v>
      </c>
      <c r="I42" s="29"/>
      <c r="J42" s="29"/>
      <c r="K42" s="29"/>
      <c r="L42" s="29"/>
      <c r="M42" s="29"/>
      <c r="N42" s="29"/>
    </row>
  </sheetData>
  <mergeCells count="2">
    <mergeCell ref="F2:H2"/>
    <mergeCell ref="A1:M1"/>
  </mergeCells>
  <phoneticPr fontId="11" type="noConversion"/>
  <printOptions horizontalCentered="1"/>
  <pageMargins left="0" right="0" top="0" bottom="0"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I45"/>
  <sheetViews>
    <sheetView zoomScaleNormal="100" workbookViewId="0">
      <selection sqref="A1:E1"/>
    </sheetView>
  </sheetViews>
  <sheetFormatPr defaultRowHeight="12.5" x14ac:dyDescent="0.25"/>
  <cols>
    <col min="1" max="1" width="10.54296875" customWidth="1"/>
    <col min="2" max="5" width="36.54296875" customWidth="1"/>
  </cols>
  <sheetData>
    <row r="1" spans="1:9" ht="33" customHeight="1" x14ac:dyDescent="0.5">
      <c r="A1" s="438"/>
      <c r="B1" s="438"/>
      <c r="C1" s="438"/>
      <c r="D1" s="438"/>
      <c r="E1" s="438"/>
      <c r="F1" s="34"/>
      <c r="G1" s="34"/>
      <c r="H1" s="34"/>
      <c r="I1" s="34"/>
    </row>
    <row r="2" spans="1:9" ht="20.149999999999999" customHeight="1" x14ac:dyDescent="0.25">
      <c r="A2" s="245" t="s">
        <v>1128</v>
      </c>
      <c r="B2" s="245"/>
      <c r="C2" s="245"/>
      <c r="D2" s="245"/>
      <c r="E2" s="245"/>
    </row>
    <row r="3" spans="1:9" ht="20.149999999999999" customHeight="1" x14ac:dyDescent="0.25">
      <c r="A3" s="45"/>
      <c r="B3" s="45"/>
      <c r="C3" s="45"/>
      <c r="D3" s="45"/>
      <c r="E3" s="45"/>
    </row>
    <row r="4" spans="1:9" ht="20.149999999999999" customHeight="1" x14ac:dyDescent="0.25">
      <c r="A4" s="94" t="s">
        <v>94</v>
      </c>
      <c r="B4" s="444" t="s">
        <v>842</v>
      </c>
      <c r="C4" s="444"/>
      <c r="D4" s="444" t="s">
        <v>843</v>
      </c>
      <c r="E4" s="444"/>
    </row>
    <row r="5" spans="1:9" ht="20.149999999999999" customHeight="1" x14ac:dyDescent="0.25">
      <c r="A5" s="47" t="s">
        <v>648</v>
      </c>
      <c r="B5" s="457" t="s">
        <v>1034</v>
      </c>
      <c r="C5" s="458"/>
      <c r="D5" s="458"/>
      <c r="E5" s="459"/>
    </row>
    <row r="6" spans="1:9" ht="20.149999999999999" customHeight="1" x14ac:dyDescent="0.25">
      <c r="A6" s="47" t="s">
        <v>652</v>
      </c>
      <c r="B6" s="457" t="s">
        <v>1034</v>
      </c>
      <c r="C6" s="458"/>
      <c r="D6" s="458"/>
      <c r="E6" s="459"/>
    </row>
    <row r="7" spans="1:9" ht="20.149999999999999" customHeight="1" x14ac:dyDescent="0.25">
      <c r="A7" s="47" t="s">
        <v>655</v>
      </c>
      <c r="B7" s="457" t="s">
        <v>1034</v>
      </c>
      <c r="C7" s="458"/>
      <c r="D7" s="458"/>
      <c r="E7" s="459"/>
    </row>
    <row r="8" spans="1:9" ht="20.149999999999999" customHeight="1" x14ac:dyDescent="0.25">
      <c r="A8" s="47" t="s">
        <v>656</v>
      </c>
      <c r="B8" s="457" t="s">
        <v>1034</v>
      </c>
      <c r="C8" s="458"/>
      <c r="D8" s="458"/>
      <c r="E8" s="459"/>
    </row>
    <row r="9" spans="1:9" ht="20.149999999999999" customHeight="1" x14ac:dyDescent="0.25">
      <c r="A9" s="47" t="s">
        <v>657</v>
      </c>
      <c r="B9" s="457" t="s">
        <v>1034</v>
      </c>
      <c r="C9" s="458"/>
      <c r="D9" s="458"/>
      <c r="E9" s="459"/>
    </row>
    <row r="10" spans="1:9" ht="20.149999999999999" customHeight="1" x14ac:dyDescent="0.25">
      <c r="A10" s="47" t="s">
        <v>664</v>
      </c>
      <c r="B10" s="47" t="s">
        <v>302</v>
      </c>
      <c r="C10" s="47" t="s">
        <v>667</v>
      </c>
      <c r="D10" s="47"/>
      <c r="E10" s="47"/>
    </row>
    <row r="11" spans="1:9" ht="20.149999999999999" customHeight="1" x14ac:dyDescent="0.25">
      <c r="A11" s="47" t="s">
        <v>670</v>
      </c>
      <c r="B11" s="47" t="s">
        <v>302</v>
      </c>
      <c r="C11" s="47" t="s">
        <v>667</v>
      </c>
      <c r="D11" s="47" t="s">
        <v>256</v>
      </c>
      <c r="E11" s="47" t="s">
        <v>868</v>
      </c>
    </row>
    <row r="12" spans="1:9" ht="20.149999999999999" customHeight="1" x14ac:dyDescent="0.25">
      <c r="A12" s="47" t="s">
        <v>676</v>
      </c>
      <c r="B12" s="47" t="s">
        <v>302</v>
      </c>
      <c r="C12" s="47" t="s">
        <v>667</v>
      </c>
      <c r="D12" s="47" t="s">
        <v>1129</v>
      </c>
      <c r="E12" s="47" t="s">
        <v>1130</v>
      </c>
    </row>
    <row r="13" spans="1:9" ht="20.149999999999999" customHeight="1" x14ac:dyDescent="0.25">
      <c r="A13" s="47" t="s">
        <v>682</v>
      </c>
      <c r="B13" s="47" t="s">
        <v>232</v>
      </c>
      <c r="C13" s="47" t="s">
        <v>700</v>
      </c>
      <c r="D13" s="47" t="s">
        <v>386</v>
      </c>
      <c r="E13" s="47" t="s">
        <v>683</v>
      </c>
    </row>
    <row r="14" spans="1:9" ht="20.149999999999999" customHeight="1" x14ac:dyDescent="0.25">
      <c r="A14" s="47" t="s">
        <v>689</v>
      </c>
      <c r="B14" s="47" t="s">
        <v>867</v>
      </c>
      <c r="C14" s="47" t="s">
        <v>54</v>
      </c>
      <c r="D14" s="47" t="s">
        <v>871</v>
      </c>
      <c r="E14" s="47" t="s">
        <v>674</v>
      </c>
    </row>
    <row r="15" spans="1:9" ht="20.149999999999999" customHeight="1" x14ac:dyDescent="0.25">
      <c r="A15" s="47" t="s">
        <v>695</v>
      </c>
      <c r="B15" s="47" t="s">
        <v>302</v>
      </c>
      <c r="C15" s="47" t="s">
        <v>667</v>
      </c>
      <c r="D15" s="47" t="s">
        <v>871</v>
      </c>
      <c r="E15" s="47" t="s">
        <v>674</v>
      </c>
    </row>
    <row r="16" spans="1:9" ht="20.149999999999999" customHeight="1" x14ac:dyDescent="0.25">
      <c r="A16" s="47" t="s">
        <v>702</v>
      </c>
      <c r="B16" s="47" t="s">
        <v>1131</v>
      </c>
      <c r="C16" s="47" t="s">
        <v>54</v>
      </c>
      <c r="D16" s="47" t="s">
        <v>232</v>
      </c>
      <c r="E16" s="47" t="s">
        <v>669</v>
      </c>
    </row>
    <row r="17" spans="1:5" ht="20.149999999999999" customHeight="1" x14ac:dyDescent="0.25">
      <c r="A17" s="47" t="s">
        <v>710</v>
      </c>
      <c r="B17" s="47" t="s">
        <v>871</v>
      </c>
      <c r="C17" s="47" t="s">
        <v>674</v>
      </c>
      <c r="D17" s="47" t="s">
        <v>302</v>
      </c>
      <c r="E17" s="47" t="s">
        <v>667</v>
      </c>
    </row>
    <row r="18" spans="1:5" ht="20.149999999999999" customHeight="1" x14ac:dyDescent="0.25">
      <c r="A18" s="47" t="s">
        <v>716</v>
      </c>
      <c r="B18" s="47" t="s">
        <v>871</v>
      </c>
      <c r="C18" s="47" t="s">
        <v>674</v>
      </c>
      <c r="D18" s="47" t="s">
        <v>921</v>
      </c>
      <c r="E18" s="47" t="s">
        <v>675</v>
      </c>
    </row>
    <row r="19" spans="1:5" ht="20.149999999999999" customHeight="1" x14ac:dyDescent="0.25">
      <c r="A19" s="47" t="s">
        <v>723</v>
      </c>
      <c r="B19" s="47" t="s">
        <v>882</v>
      </c>
      <c r="C19" s="47" t="s">
        <v>834</v>
      </c>
      <c r="D19" s="47" t="s">
        <v>1132</v>
      </c>
      <c r="E19" s="47" t="s">
        <v>714</v>
      </c>
    </row>
    <row r="20" spans="1:5" ht="20.149999999999999" customHeight="1" x14ac:dyDescent="0.25">
      <c r="A20" s="47" t="s">
        <v>729</v>
      </c>
      <c r="B20" s="47" t="s">
        <v>1133</v>
      </c>
      <c r="C20" s="47" t="s">
        <v>978</v>
      </c>
      <c r="D20" s="47" t="s">
        <v>867</v>
      </c>
      <c r="E20" s="47" t="s">
        <v>1055</v>
      </c>
    </row>
    <row r="21" spans="1:5" ht="20.149999999999999" customHeight="1" x14ac:dyDescent="0.25">
      <c r="A21" s="47" t="s">
        <v>735</v>
      </c>
      <c r="B21" s="47" t="s">
        <v>1134</v>
      </c>
      <c r="C21" s="47" t="s">
        <v>1082</v>
      </c>
      <c r="D21" s="47" t="s">
        <v>1133</v>
      </c>
      <c r="E21" s="47" t="s">
        <v>978</v>
      </c>
    </row>
    <row r="22" spans="1:5" ht="20.149999999999999" customHeight="1" x14ac:dyDescent="0.25">
      <c r="A22" s="47" t="s">
        <v>742</v>
      </c>
      <c r="B22" s="47" t="s">
        <v>873</v>
      </c>
      <c r="C22" s="47" t="s">
        <v>737</v>
      </c>
      <c r="D22" s="47" t="s">
        <v>1135</v>
      </c>
      <c r="E22" s="47" t="s">
        <v>1097</v>
      </c>
    </row>
    <row r="23" spans="1:5" ht="20.149999999999999" customHeight="1" x14ac:dyDescent="0.25">
      <c r="A23" s="47" t="s">
        <v>747</v>
      </c>
      <c r="B23" s="47" t="s">
        <v>1136</v>
      </c>
      <c r="C23" s="47" t="s">
        <v>734</v>
      </c>
      <c r="D23" s="47" t="s">
        <v>873</v>
      </c>
      <c r="E23" s="47" t="s">
        <v>724</v>
      </c>
    </row>
    <row r="24" spans="1:5" ht="20.149999999999999" customHeight="1" x14ac:dyDescent="0.25">
      <c r="A24" s="47" t="s">
        <v>753</v>
      </c>
      <c r="B24" s="47" t="s">
        <v>873</v>
      </c>
      <c r="C24" s="47" t="s">
        <v>724</v>
      </c>
      <c r="D24" s="47" t="s">
        <v>1137</v>
      </c>
      <c r="E24" s="47" t="s">
        <v>750</v>
      </c>
    </row>
    <row r="25" spans="1:5" ht="20.149999999999999" customHeight="1" x14ac:dyDescent="0.25">
      <c r="A25" s="47" t="s">
        <v>759</v>
      </c>
      <c r="B25" s="47" t="s">
        <v>1138</v>
      </c>
      <c r="C25" s="47" t="s">
        <v>743</v>
      </c>
      <c r="D25" s="47" t="s">
        <v>1139</v>
      </c>
      <c r="E25" s="47" t="s">
        <v>751</v>
      </c>
    </row>
    <row r="26" spans="1:5" ht="20.149999999999999" customHeight="1" x14ac:dyDescent="0.25">
      <c r="A26" s="47" t="s">
        <v>765</v>
      </c>
      <c r="B26" s="47" t="s">
        <v>1137</v>
      </c>
      <c r="C26" s="47" t="s">
        <v>750</v>
      </c>
      <c r="D26" s="47" t="s">
        <v>921</v>
      </c>
      <c r="E26" s="47" t="s">
        <v>675</v>
      </c>
    </row>
    <row r="27" spans="1:5" ht="20.149999999999999" customHeight="1" x14ac:dyDescent="0.25">
      <c r="A27" s="47" t="s">
        <v>773</v>
      </c>
      <c r="B27" s="47" t="s">
        <v>900</v>
      </c>
      <c r="C27" s="47" t="s">
        <v>662</v>
      </c>
      <c r="D27" s="47" t="s">
        <v>1140</v>
      </c>
      <c r="E27" s="47" t="s">
        <v>718</v>
      </c>
    </row>
    <row r="28" spans="1:5" ht="20.149999999999999" customHeight="1" x14ac:dyDescent="0.25">
      <c r="A28" s="47" t="s">
        <v>779</v>
      </c>
      <c r="B28" s="47" t="s">
        <v>1140</v>
      </c>
      <c r="C28" s="47" t="s">
        <v>718</v>
      </c>
      <c r="D28" s="47" t="s">
        <v>1141</v>
      </c>
      <c r="E28" s="47" t="s">
        <v>783</v>
      </c>
    </row>
    <row r="29" spans="1:5" ht="20.149999999999999" customHeight="1" x14ac:dyDescent="0.25">
      <c r="A29" s="47" t="s">
        <v>785</v>
      </c>
      <c r="B29" s="47" t="s">
        <v>1142</v>
      </c>
      <c r="C29" s="47" t="s">
        <v>762</v>
      </c>
      <c r="D29" s="47" t="s">
        <v>1143</v>
      </c>
      <c r="E29" s="47" t="s">
        <v>783</v>
      </c>
    </row>
    <row r="30" spans="1:5" ht="20.149999999999999" customHeight="1" x14ac:dyDescent="0.25">
      <c r="A30" s="47" t="s">
        <v>792</v>
      </c>
      <c r="B30" s="47" t="s">
        <v>1144</v>
      </c>
      <c r="C30" s="47" t="s">
        <v>1042</v>
      </c>
      <c r="D30" s="47" t="s">
        <v>1145</v>
      </c>
      <c r="E30" s="47" t="s">
        <v>63</v>
      </c>
    </row>
    <row r="31" spans="1:5" ht="20.149999999999999" customHeight="1" x14ac:dyDescent="0.25">
      <c r="A31" s="47" t="s">
        <v>797</v>
      </c>
      <c r="B31" s="47" t="s">
        <v>1145</v>
      </c>
      <c r="C31" s="47" t="s">
        <v>63</v>
      </c>
      <c r="D31" s="47" t="s">
        <v>1141</v>
      </c>
      <c r="E31" s="47" t="s">
        <v>783</v>
      </c>
    </row>
    <row r="32" spans="1:5" ht="20.149999999999999" customHeight="1" x14ac:dyDescent="0.25">
      <c r="A32" s="47" t="s">
        <v>801</v>
      </c>
      <c r="B32" s="47" t="s">
        <v>1146</v>
      </c>
      <c r="C32" s="47" t="s">
        <v>788</v>
      </c>
      <c r="D32" s="47" t="s">
        <v>1141</v>
      </c>
      <c r="E32" s="47" t="s">
        <v>788</v>
      </c>
    </row>
    <row r="33" spans="1:5" ht="20.149999999999999" customHeight="1" x14ac:dyDescent="0.25">
      <c r="A33" s="47" t="s">
        <v>806</v>
      </c>
      <c r="B33" s="47" t="s">
        <v>387</v>
      </c>
      <c r="C33" s="47" t="s">
        <v>788</v>
      </c>
      <c r="D33" s="47" t="s">
        <v>788</v>
      </c>
      <c r="E33" s="47" t="s">
        <v>788</v>
      </c>
    </row>
    <row r="34" spans="1:5" ht="20.149999999999999" customHeight="1" x14ac:dyDescent="0.25">
      <c r="A34" s="47" t="s">
        <v>810</v>
      </c>
      <c r="B34" s="47" t="s">
        <v>242</v>
      </c>
      <c r="C34" s="47" t="s">
        <v>1107</v>
      </c>
      <c r="D34" s="47" t="s">
        <v>1147</v>
      </c>
      <c r="E34" s="47" t="s">
        <v>914</v>
      </c>
    </row>
    <row r="35" spans="1:5" ht="20.149999999999999" customHeight="1" x14ac:dyDescent="0.25">
      <c r="A35" s="47" t="s">
        <v>815</v>
      </c>
      <c r="B35" s="47" t="s">
        <v>1148</v>
      </c>
      <c r="C35" s="47" t="s">
        <v>683</v>
      </c>
      <c r="D35" s="47" t="s">
        <v>788</v>
      </c>
      <c r="E35" s="47" t="s">
        <v>788</v>
      </c>
    </row>
    <row r="36" spans="1:5" ht="20.149999999999999" customHeight="1" x14ac:dyDescent="0.25">
      <c r="A36" s="47" t="s">
        <v>821</v>
      </c>
      <c r="B36" s="47" t="s">
        <v>879</v>
      </c>
      <c r="C36" s="47" t="s">
        <v>837</v>
      </c>
      <c r="D36" s="47" t="s">
        <v>788</v>
      </c>
      <c r="E36" s="47" t="s">
        <v>788</v>
      </c>
    </row>
    <row r="37" spans="1:5" ht="20.149999999999999" customHeight="1" x14ac:dyDescent="0.25">
      <c r="A37" s="47" t="s">
        <v>828</v>
      </c>
      <c r="B37" s="47" t="s">
        <v>922</v>
      </c>
      <c r="C37" s="47" t="s">
        <v>1149</v>
      </c>
      <c r="D37" s="47" t="s">
        <v>1141</v>
      </c>
      <c r="E37" s="47" t="s">
        <v>817</v>
      </c>
    </row>
    <row r="38" spans="1:5" ht="20.149999999999999" customHeight="1" x14ac:dyDescent="0.25">
      <c r="A38" s="47" t="s">
        <v>830</v>
      </c>
      <c r="B38" s="47" t="s">
        <v>1150</v>
      </c>
      <c r="C38" s="47" t="s">
        <v>1097</v>
      </c>
      <c r="D38" s="47" t="s">
        <v>788</v>
      </c>
      <c r="E38" s="47" t="s">
        <v>788</v>
      </c>
    </row>
    <row r="39" spans="1:5" ht="20.149999999999999" customHeight="1" x14ac:dyDescent="0.25">
      <c r="A39" s="47" t="s">
        <v>832</v>
      </c>
      <c r="B39" s="47" t="s">
        <v>1150</v>
      </c>
      <c r="C39" s="47" t="s">
        <v>1097</v>
      </c>
      <c r="D39" s="47" t="s">
        <v>1141</v>
      </c>
      <c r="E39" s="47" t="s">
        <v>817</v>
      </c>
    </row>
    <row r="40" spans="1:5" ht="20.149999999999999" customHeight="1" x14ac:dyDescent="0.25">
      <c r="A40" s="47" t="s">
        <v>833</v>
      </c>
      <c r="B40" s="47" t="s">
        <v>1141</v>
      </c>
      <c r="C40" s="47" t="s">
        <v>817</v>
      </c>
      <c r="D40" s="47" t="s">
        <v>788</v>
      </c>
      <c r="E40" s="47" t="s">
        <v>788</v>
      </c>
    </row>
    <row r="41" spans="1:5" ht="20.149999999999999" customHeight="1" x14ac:dyDescent="0.25">
      <c r="A41" s="47" t="s">
        <v>835</v>
      </c>
      <c r="B41" s="47" t="s">
        <v>910</v>
      </c>
      <c r="C41" s="47" t="s">
        <v>1097</v>
      </c>
      <c r="D41" s="47" t="s">
        <v>788</v>
      </c>
      <c r="E41" s="47" t="s">
        <v>788</v>
      </c>
    </row>
    <row r="42" spans="1:5" ht="20.149999999999999" customHeight="1" x14ac:dyDescent="0.25">
      <c r="A42" s="47" t="s">
        <v>836</v>
      </c>
      <c r="B42" s="47" t="s">
        <v>1150</v>
      </c>
      <c r="C42" s="47" t="s">
        <v>1097</v>
      </c>
      <c r="D42" s="47" t="s">
        <v>788</v>
      </c>
      <c r="E42" s="47" t="s">
        <v>788</v>
      </c>
    </row>
    <row r="43" spans="1:5" x14ac:dyDescent="0.25">
      <c r="A43" s="11"/>
      <c r="B43" s="11"/>
      <c r="C43" s="11"/>
      <c r="D43" s="11"/>
      <c r="E43" s="11"/>
    </row>
    <row r="44" spans="1:5" x14ac:dyDescent="0.25">
      <c r="A44" s="11"/>
      <c r="B44" s="11"/>
      <c r="C44" s="11"/>
      <c r="D44" s="11"/>
      <c r="E44" s="11"/>
    </row>
    <row r="45" spans="1:5" x14ac:dyDescent="0.25">
      <c r="A45" s="45" t="s">
        <v>1151</v>
      </c>
      <c r="B45" s="11"/>
      <c r="C45" s="11"/>
      <c r="D45" s="11"/>
      <c r="E45" s="11"/>
    </row>
  </sheetData>
  <mergeCells count="9">
    <mergeCell ref="A1:E1"/>
    <mergeCell ref="A2:E2"/>
    <mergeCell ref="B4:C4"/>
    <mergeCell ref="D4:E4"/>
    <mergeCell ref="B9:E9"/>
    <mergeCell ref="B8:E8"/>
    <mergeCell ref="B7:E7"/>
    <mergeCell ref="B6:E6"/>
    <mergeCell ref="B5:E5"/>
  </mergeCells>
  <phoneticPr fontId="11" type="noConversion"/>
  <printOptions horizontalCentered="1"/>
  <pageMargins left="0" right="0" top="0" bottom="0"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H44"/>
  <sheetViews>
    <sheetView zoomScaleNormal="100" workbookViewId="0">
      <selection sqref="A1:F1"/>
    </sheetView>
  </sheetViews>
  <sheetFormatPr defaultRowHeight="12.5" x14ac:dyDescent="0.25"/>
  <cols>
    <col min="1" max="1" width="10.54296875" style="5" customWidth="1"/>
    <col min="2" max="6" width="40.54296875" customWidth="1"/>
  </cols>
  <sheetData>
    <row r="1" spans="1:8" ht="33" customHeight="1" x14ac:dyDescent="0.5">
      <c r="A1" s="460"/>
      <c r="B1" s="460"/>
      <c r="C1" s="460"/>
      <c r="D1" s="460"/>
      <c r="E1" s="460"/>
      <c r="F1" s="460"/>
      <c r="G1" s="40"/>
      <c r="H1" s="40"/>
    </row>
    <row r="2" spans="1:8" ht="20.149999999999999" customHeight="1" x14ac:dyDescent="0.25">
      <c r="A2" s="245" t="s">
        <v>1152</v>
      </c>
      <c r="B2" s="245"/>
      <c r="C2" s="245"/>
      <c r="D2" s="245"/>
      <c r="E2" s="245"/>
      <c r="F2" s="245"/>
    </row>
    <row r="3" spans="1:8" ht="20.149999999999999" customHeight="1" x14ac:dyDescent="0.25">
      <c r="A3" s="48"/>
      <c r="B3" s="45"/>
      <c r="C3" s="48"/>
      <c r="D3" s="48"/>
      <c r="E3" s="48"/>
      <c r="F3" s="48"/>
      <c r="G3" s="5"/>
      <c r="H3" s="5"/>
    </row>
    <row r="4" spans="1:8" ht="20.149999999999999" customHeight="1" x14ac:dyDescent="0.25">
      <c r="A4" s="124"/>
      <c r="B4" s="94" t="s">
        <v>1153</v>
      </c>
      <c r="C4" s="94" t="s">
        <v>1154</v>
      </c>
      <c r="D4" s="94" t="s">
        <v>1155</v>
      </c>
      <c r="E4" s="94" t="s">
        <v>1156</v>
      </c>
      <c r="F4" s="94" t="s">
        <v>640</v>
      </c>
    </row>
    <row r="5" spans="1:8" ht="20.149999999999999" customHeight="1" x14ac:dyDescent="0.25">
      <c r="A5" s="47">
        <v>2025</v>
      </c>
      <c r="B5" s="78"/>
      <c r="C5" s="78"/>
      <c r="D5" s="78"/>
      <c r="E5" s="78"/>
      <c r="F5" s="78"/>
    </row>
    <row r="6" spans="1:8" ht="20.149999999999999" customHeight="1" x14ac:dyDescent="0.25">
      <c r="A6" s="47">
        <v>2024</v>
      </c>
      <c r="B6" s="78" t="s">
        <v>54</v>
      </c>
      <c r="C6" s="78" t="s">
        <v>736</v>
      </c>
      <c r="D6" s="78" t="s">
        <v>58</v>
      </c>
      <c r="E6" s="78" t="s">
        <v>668</v>
      </c>
      <c r="F6" s="78"/>
    </row>
    <row r="7" spans="1:8" ht="20.149999999999999" customHeight="1" x14ac:dyDescent="0.25">
      <c r="A7" s="47">
        <v>2023</v>
      </c>
      <c r="B7" s="78"/>
      <c r="C7" s="78"/>
      <c r="D7" s="78" t="s">
        <v>58</v>
      </c>
      <c r="E7" s="78" t="s">
        <v>60</v>
      </c>
      <c r="F7" s="78"/>
    </row>
    <row r="8" spans="1:8" ht="20.149999999999999" customHeight="1" x14ac:dyDescent="0.25">
      <c r="A8" s="47">
        <v>2022</v>
      </c>
      <c r="B8" s="78"/>
      <c r="C8" s="78"/>
      <c r="D8" s="78"/>
      <c r="E8" s="78"/>
      <c r="F8" s="78"/>
    </row>
    <row r="9" spans="1:8" ht="20.149999999999999" customHeight="1" x14ac:dyDescent="0.25">
      <c r="A9" s="47">
        <v>2021</v>
      </c>
      <c r="B9" s="78" t="s">
        <v>1034</v>
      </c>
      <c r="C9" s="78" t="s">
        <v>1034</v>
      </c>
      <c r="D9" s="78" t="s">
        <v>1034</v>
      </c>
      <c r="E9" s="78" t="s">
        <v>1034</v>
      </c>
      <c r="F9" s="78" t="s">
        <v>1034</v>
      </c>
    </row>
    <row r="10" spans="1:8" ht="20.149999999999999" customHeight="1" x14ac:dyDescent="0.25">
      <c r="A10" s="47">
        <v>2020</v>
      </c>
      <c r="B10" s="78" t="s">
        <v>1034</v>
      </c>
      <c r="C10" s="78" t="s">
        <v>1034</v>
      </c>
      <c r="D10" s="78" t="s">
        <v>1034</v>
      </c>
      <c r="E10" s="78" t="s">
        <v>1034</v>
      </c>
      <c r="F10" s="78" t="s">
        <v>1034</v>
      </c>
    </row>
    <row r="11" spans="1:8" ht="20.149999999999999" customHeight="1" x14ac:dyDescent="0.25">
      <c r="A11" s="47">
        <v>2019</v>
      </c>
      <c r="B11" s="78" t="s">
        <v>56</v>
      </c>
      <c r="C11" s="78" t="s">
        <v>714</v>
      </c>
      <c r="D11" s="78" t="s">
        <v>1120</v>
      </c>
      <c r="E11" s="78" t="s">
        <v>1157</v>
      </c>
      <c r="F11" s="78"/>
    </row>
    <row r="12" spans="1:8" ht="20.149999999999999" customHeight="1" x14ac:dyDescent="0.25">
      <c r="A12" s="47">
        <v>2018</v>
      </c>
      <c r="B12" s="78" t="s">
        <v>667</v>
      </c>
      <c r="C12" s="78" t="s">
        <v>1158</v>
      </c>
      <c r="D12" s="78" t="s">
        <v>714</v>
      </c>
      <c r="E12" s="78" t="s">
        <v>1159</v>
      </c>
      <c r="F12" s="78" t="s">
        <v>1160</v>
      </c>
    </row>
    <row r="13" spans="1:8" ht="20.149999999999999" customHeight="1" x14ac:dyDescent="0.25">
      <c r="A13" s="47">
        <v>2017</v>
      </c>
      <c r="B13" s="78" t="s">
        <v>64</v>
      </c>
      <c r="C13" s="78" t="s">
        <v>736</v>
      </c>
      <c r="D13" s="78" t="s">
        <v>671</v>
      </c>
      <c r="E13" s="78" t="s">
        <v>1159</v>
      </c>
      <c r="F13" s="79"/>
    </row>
    <row r="14" spans="1:8" ht="20.149999999999999" customHeight="1" x14ac:dyDescent="0.25">
      <c r="A14" s="47">
        <v>2016</v>
      </c>
      <c r="B14" s="78" t="s">
        <v>667</v>
      </c>
      <c r="C14" s="78" t="s">
        <v>671</v>
      </c>
      <c r="D14" s="78" t="s">
        <v>1161</v>
      </c>
      <c r="E14" s="78" t="s">
        <v>63</v>
      </c>
      <c r="F14" s="78" t="s">
        <v>1162</v>
      </c>
      <c r="G14" s="3"/>
      <c r="H14" s="3"/>
    </row>
    <row r="15" spans="1:8" ht="20.149999999999999" customHeight="1" x14ac:dyDescent="0.25">
      <c r="A15" s="47">
        <v>2015</v>
      </c>
      <c r="B15" s="78" t="s">
        <v>1074</v>
      </c>
      <c r="C15" s="78" t="s">
        <v>667</v>
      </c>
      <c r="D15" s="78"/>
      <c r="E15" s="78"/>
      <c r="F15" s="78" t="s">
        <v>1163</v>
      </c>
      <c r="G15" s="3"/>
      <c r="H15" s="3"/>
    </row>
    <row r="16" spans="1:8" ht="20.149999999999999" customHeight="1" x14ac:dyDescent="0.25">
      <c r="A16" s="47">
        <v>2014</v>
      </c>
      <c r="B16" s="78" t="s">
        <v>1164</v>
      </c>
      <c r="C16" s="78" t="s">
        <v>1074</v>
      </c>
      <c r="D16" s="78" t="s">
        <v>667</v>
      </c>
      <c r="E16" s="78" t="s">
        <v>700</v>
      </c>
      <c r="F16" s="78" t="s">
        <v>1165</v>
      </c>
      <c r="G16" s="3"/>
      <c r="H16" s="3"/>
    </row>
    <row r="17" spans="1:8" ht="20.149999999999999" customHeight="1" x14ac:dyDescent="0.25">
      <c r="A17" s="47">
        <v>2013</v>
      </c>
      <c r="B17" s="78" t="s">
        <v>1166</v>
      </c>
      <c r="C17" s="78" t="s">
        <v>700</v>
      </c>
      <c r="D17" s="78" t="s">
        <v>714</v>
      </c>
      <c r="E17" s="78" t="s">
        <v>1039</v>
      </c>
      <c r="F17" s="78" t="s">
        <v>1167</v>
      </c>
      <c r="G17" s="3"/>
      <c r="H17" s="3"/>
    </row>
    <row r="18" spans="1:8" ht="20.149999999999999" customHeight="1" x14ac:dyDescent="0.25">
      <c r="A18" s="47">
        <v>2012</v>
      </c>
      <c r="B18" s="78" t="s">
        <v>696</v>
      </c>
      <c r="C18" s="78" t="s">
        <v>1168</v>
      </c>
      <c r="D18" s="78" t="s">
        <v>667</v>
      </c>
      <c r="E18" s="78" t="s">
        <v>708</v>
      </c>
      <c r="F18" s="78" t="s">
        <v>1169</v>
      </c>
      <c r="G18" s="3"/>
      <c r="H18" s="3"/>
    </row>
    <row r="19" spans="1:8" ht="20.149999999999999" customHeight="1" x14ac:dyDescent="0.25">
      <c r="A19" s="47">
        <v>2011</v>
      </c>
      <c r="B19" s="78" t="s">
        <v>703</v>
      </c>
      <c r="C19" s="78" t="s">
        <v>1166</v>
      </c>
      <c r="D19" s="78" t="s">
        <v>680</v>
      </c>
      <c r="E19" s="78" t="s">
        <v>694</v>
      </c>
      <c r="F19" s="78" t="s">
        <v>1170</v>
      </c>
      <c r="G19" s="3"/>
      <c r="H19" s="3"/>
    </row>
    <row r="20" spans="1:8" ht="20.149999999999999" customHeight="1" x14ac:dyDescent="0.25">
      <c r="A20" s="47">
        <v>2010</v>
      </c>
      <c r="B20" s="78" t="s">
        <v>703</v>
      </c>
      <c r="C20" s="78" t="s">
        <v>56</v>
      </c>
      <c r="D20" s="78" t="s">
        <v>722</v>
      </c>
      <c r="E20" s="78" t="s">
        <v>1171</v>
      </c>
      <c r="F20" s="78" t="s">
        <v>1172</v>
      </c>
      <c r="G20" s="3"/>
      <c r="H20" s="3"/>
    </row>
    <row r="21" spans="1:8" ht="20.149999999999999" customHeight="1" x14ac:dyDescent="0.25">
      <c r="A21" s="47">
        <v>2009</v>
      </c>
      <c r="B21" s="78" t="s">
        <v>56</v>
      </c>
      <c r="C21" s="78" t="s">
        <v>714</v>
      </c>
      <c r="D21" s="78" t="s">
        <v>1166</v>
      </c>
      <c r="E21" s="78" t="s">
        <v>667</v>
      </c>
      <c r="F21" s="78" t="s">
        <v>1173</v>
      </c>
      <c r="G21" s="3"/>
      <c r="H21" s="3"/>
    </row>
    <row r="22" spans="1:8" ht="20.149999999999999" customHeight="1" x14ac:dyDescent="0.25">
      <c r="A22" s="47">
        <v>2008</v>
      </c>
      <c r="B22" s="78" t="s">
        <v>63</v>
      </c>
      <c r="C22" s="78" t="s">
        <v>726</v>
      </c>
      <c r="D22" s="78" t="s">
        <v>1166</v>
      </c>
      <c r="E22" s="78" t="s">
        <v>683</v>
      </c>
      <c r="F22" s="78" t="s">
        <v>1174</v>
      </c>
      <c r="G22" s="3"/>
      <c r="H22" s="3"/>
    </row>
    <row r="23" spans="1:8" ht="20.149999999999999" customHeight="1" x14ac:dyDescent="0.25">
      <c r="A23" s="47">
        <v>2007</v>
      </c>
      <c r="B23" s="78" t="s">
        <v>788</v>
      </c>
      <c r="C23" s="78" t="s">
        <v>788</v>
      </c>
      <c r="D23" s="78" t="s">
        <v>788</v>
      </c>
      <c r="E23" s="78" t="s">
        <v>788</v>
      </c>
      <c r="F23" s="78" t="s">
        <v>788</v>
      </c>
      <c r="G23" s="3"/>
      <c r="H23" s="3"/>
    </row>
    <row r="24" spans="1:8" ht="20.149999999999999" customHeight="1" x14ac:dyDescent="0.25">
      <c r="A24" s="47">
        <v>2006</v>
      </c>
      <c r="B24" s="78" t="s">
        <v>56</v>
      </c>
      <c r="C24" s="78" t="s">
        <v>1082</v>
      </c>
      <c r="D24" s="78" t="s">
        <v>1086</v>
      </c>
      <c r="E24" s="78" t="s">
        <v>711</v>
      </c>
      <c r="F24" s="78" t="s">
        <v>1175</v>
      </c>
      <c r="G24" s="3"/>
      <c r="H24" s="3"/>
    </row>
    <row r="25" spans="1:8" ht="20.149999999999999" customHeight="1" x14ac:dyDescent="0.25">
      <c r="A25" s="47">
        <v>2005</v>
      </c>
      <c r="B25" s="78" t="s">
        <v>1176</v>
      </c>
      <c r="C25" s="78" t="s">
        <v>1177</v>
      </c>
      <c r="D25" s="78" t="s">
        <v>1082</v>
      </c>
      <c r="E25" s="78" t="s">
        <v>1178</v>
      </c>
      <c r="F25" s="78" t="s">
        <v>1179</v>
      </c>
      <c r="G25" s="3"/>
      <c r="H25" s="3"/>
    </row>
    <row r="26" spans="1:8" ht="20.149999999999999" customHeight="1" x14ac:dyDescent="0.25">
      <c r="A26" s="47">
        <v>2004</v>
      </c>
      <c r="B26" s="78" t="s">
        <v>1177</v>
      </c>
      <c r="C26" s="78" t="s">
        <v>1180</v>
      </c>
      <c r="D26" s="78" t="s">
        <v>1181</v>
      </c>
      <c r="E26" s="78" t="s">
        <v>1182</v>
      </c>
      <c r="F26" s="80" t="s">
        <v>1183</v>
      </c>
      <c r="G26" s="3"/>
      <c r="H26" s="3"/>
    </row>
    <row r="27" spans="1:8" ht="20.149999999999999" customHeight="1" x14ac:dyDescent="0.25">
      <c r="A27" s="47">
        <v>2003</v>
      </c>
      <c r="B27" s="78" t="s">
        <v>1184</v>
      </c>
      <c r="C27" s="78" t="s">
        <v>1185</v>
      </c>
      <c r="D27" s="81"/>
      <c r="E27" s="81"/>
      <c r="F27" s="78" t="s">
        <v>1186</v>
      </c>
      <c r="G27" s="3"/>
      <c r="H27" s="3"/>
    </row>
    <row r="28" spans="1:8" ht="20.149999999999999" customHeight="1" x14ac:dyDescent="0.25">
      <c r="A28" s="47">
        <v>2002</v>
      </c>
      <c r="B28" s="78" t="s">
        <v>1187</v>
      </c>
      <c r="C28" s="78" t="s">
        <v>1176</v>
      </c>
      <c r="D28" s="81"/>
      <c r="E28" s="81"/>
      <c r="F28" s="78" t="s">
        <v>1188</v>
      </c>
      <c r="G28" s="3"/>
      <c r="H28" s="3"/>
    </row>
    <row r="29" spans="1:8" ht="20.149999999999999" customHeight="1" x14ac:dyDescent="0.25">
      <c r="A29" s="47">
        <v>2001</v>
      </c>
      <c r="B29" s="78" t="s">
        <v>1189</v>
      </c>
      <c r="C29" s="78" t="s">
        <v>1187</v>
      </c>
      <c r="D29" s="81"/>
      <c r="E29" s="81"/>
      <c r="F29" s="78" t="s">
        <v>1190</v>
      </c>
      <c r="G29" s="3"/>
      <c r="H29" s="3"/>
    </row>
    <row r="30" spans="1:8" ht="20.149999999999999" customHeight="1" x14ac:dyDescent="0.25">
      <c r="A30" s="47">
        <v>2000</v>
      </c>
      <c r="B30" s="78" t="s">
        <v>1187</v>
      </c>
      <c r="C30" s="78" t="s">
        <v>1189</v>
      </c>
      <c r="D30" s="81"/>
      <c r="E30" s="81"/>
      <c r="F30" s="78" t="s">
        <v>1191</v>
      </c>
      <c r="G30" s="3"/>
      <c r="H30" s="3"/>
    </row>
    <row r="31" spans="1:8" ht="20.149999999999999" customHeight="1" x14ac:dyDescent="0.25">
      <c r="A31" s="47">
        <v>1999</v>
      </c>
      <c r="B31" s="78" t="s">
        <v>1192</v>
      </c>
      <c r="C31" s="78" t="s">
        <v>1193</v>
      </c>
      <c r="D31" s="81"/>
      <c r="E31" s="81"/>
      <c r="F31" s="78" t="s">
        <v>1194</v>
      </c>
      <c r="G31" s="3"/>
      <c r="H31" s="3"/>
    </row>
    <row r="32" spans="1:8" ht="20.149999999999999" customHeight="1" x14ac:dyDescent="0.25">
      <c r="A32" s="47">
        <v>1998</v>
      </c>
      <c r="B32" s="78" t="s">
        <v>1195</v>
      </c>
      <c r="C32" s="78" t="s">
        <v>1196</v>
      </c>
      <c r="D32" s="81"/>
      <c r="E32" s="81"/>
      <c r="F32" s="78"/>
      <c r="G32" s="3"/>
      <c r="H32" s="3"/>
    </row>
    <row r="33" spans="1:8" ht="20.149999999999999" customHeight="1" x14ac:dyDescent="0.25">
      <c r="A33" s="47">
        <v>1997</v>
      </c>
      <c r="B33" s="78" t="s">
        <v>1197</v>
      </c>
      <c r="C33" s="78" t="s">
        <v>1189</v>
      </c>
      <c r="D33" s="81"/>
      <c r="E33" s="81"/>
      <c r="F33" s="78"/>
      <c r="G33" s="3"/>
      <c r="H33" s="3"/>
    </row>
    <row r="34" spans="1:8" ht="20.149999999999999" customHeight="1" x14ac:dyDescent="0.25">
      <c r="A34" s="47">
        <v>1996</v>
      </c>
      <c r="B34" s="78" t="s">
        <v>1198</v>
      </c>
      <c r="C34" s="78" t="s">
        <v>1199</v>
      </c>
      <c r="D34" s="81"/>
      <c r="E34" s="81"/>
      <c r="F34" s="78"/>
      <c r="G34" s="3"/>
      <c r="H34" s="3"/>
    </row>
    <row r="35" spans="1:8" ht="20.149999999999999" customHeight="1" x14ac:dyDescent="0.25">
      <c r="A35" s="47">
        <v>1995</v>
      </c>
      <c r="B35" s="78" t="s">
        <v>1200</v>
      </c>
      <c r="C35" s="78" t="s">
        <v>1192</v>
      </c>
      <c r="D35" s="81"/>
      <c r="E35" s="81"/>
      <c r="F35" s="78"/>
      <c r="G35" s="3"/>
      <c r="H35" s="3"/>
    </row>
    <row r="36" spans="1:8" ht="20.149999999999999" customHeight="1" x14ac:dyDescent="0.25">
      <c r="A36" s="47">
        <v>1994</v>
      </c>
      <c r="B36" s="78" t="s">
        <v>1200</v>
      </c>
      <c r="C36" s="78"/>
      <c r="D36" s="81"/>
      <c r="E36" s="81"/>
      <c r="F36" s="78"/>
      <c r="G36" s="3"/>
      <c r="H36" s="3"/>
    </row>
    <row r="37" spans="1:8" ht="20.149999999999999" customHeight="1" x14ac:dyDescent="0.25">
      <c r="A37" s="47">
        <v>1993</v>
      </c>
      <c r="B37" s="78" t="s">
        <v>1200</v>
      </c>
      <c r="C37" s="78"/>
      <c r="D37" s="81"/>
      <c r="E37" s="81"/>
      <c r="F37" s="78"/>
      <c r="G37" s="3"/>
      <c r="H37" s="3"/>
    </row>
    <row r="38" spans="1:8" ht="20.149999999999999" customHeight="1" x14ac:dyDescent="0.25">
      <c r="A38" s="47">
        <v>1992</v>
      </c>
      <c r="B38" s="78" t="s">
        <v>1201</v>
      </c>
      <c r="C38" s="78"/>
      <c r="D38" s="81"/>
      <c r="E38" s="81"/>
      <c r="F38" s="78"/>
      <c r="G38" s="3"/>
      <c r="H38" s="3"/>
    </row>
    <row r="39" spans="1:8" ht="20.149999999999999" customHeight="1" x14ac:dyDescent="0.25">
      <c r="A39" s="47">
        <v>1991</v>
      </c>
      <c r="B39" s="78" t="s">
        <v>730</v>
      </c>
      <c r="C39" s="78"/>
      <c r="D39" s="81"/>
      <c r="E39" s="81"/>
      <c r="F39" s="78"/>
      <c r="G39" s="3"/>
      <c r="H39" s="3"/>
    </row>
    <row r="40" spans="1:8" ht="20.149999999999999" customHeight="1" x14ac:dyDescent="0.25">
      <c r="A40" s="47">
        <v>1990</v>
      </c>
      <c r="B40" s="78" t="s">
        <v>730</v>
      </c>
      <c r="C40" s="78"/>
      <c r="D40" s="81"/>
      <c r="E40" s="81"/>
      <c r="F40" s="78"/>
      <c r="G40" s="3"/>
      <c r="H40" s="3"/>
    </row>
    <row r="41" spans="1:8" ht="20.149999999999999" customHeight="1" x14ac:dyDescent="0.25">
      <c r="A41" s="47">
        <v>1989</v>
      </c>
      <c r="B41" s="78" t="s">
        <v>1189</v>
      </c>
      <c r="C41" s="78"/>
      <c r="D41" s="81"/>
      <c r="E41" s="81"/>
      <c r="F41" s="78"/>
      <c r="G41" s="3"/>
      <c r="H41" s="3"/>
    </row>
    <row r="42" spans="1:8" ht="20.149999999999999" customHeight="1" x14ac:dyDescent="0.25">
      <c r="A42" s="47">
        <v>1988</v>
      </c>
      <c r="B42" s="78" t="s">
        <v>1202</v>
      </c>
      <c r="C42" s="78"/>
      <c r="D42" s="81"/>
      <c r="E42" s="81"/>
      <c r="F42" s="78"/>
      <c r="G42" s="3"/>
      <c r="H42" s="3"/>
    </row>
    <row r="43" spans="1:8" ht="20.149999999999999" customHeight="1" x14ac:dyDescent="0.25">
      <c r="A43" s="47">
        <v>1987</v>
      </c>
      <c r="B43" s="78" t="s">
        <v>1203</v>
      </c>
      <c r="C43" s="78"/>
      <c r="D43" s="81"/>
      <c r="E43" s="81"/>
      <c r="F43" s="78"/>
      <c r="G43" s="3"/>
      <c r="H43" s="3"/>
    </row>
    <row r="44" spans="1:8" x14ac:dyDescent="0.25">
      <c r="A44" s="46"/>
      <c r="B44" s="11"/>
      <c r="C44" s="11"/>
      <c r="D44" s="11"/>
      <c r="E44" s="11"/>
      <c r="F44" s="11"/>
    </row>
  </sheetData>
  <mergeCells count="2">
    <mergeCell ref="A1:F1"/>
    <mergeCell ref="A2:F2"/>
  </mergeCells>
  <phoneticPr fontId="11"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9020CE9AD3C41A876E90D078FB5D6" ma:contentTypeVersion="13" ma:contentTypeDescription="Create a new document." ma:contentTypeScope="" ma:versionID="70c5defb568714a2503f44eeb4d609f4">
  <xsd:schema xmlns:xsd="http://www.w3.org/2001/XMLSchema" xmlns:xs="http://www.w3.org/2001/XMLSchema" xmlns:p="http://schemas.microsoft.com/office/2006/metadata/properties" xmlns:ns2="dc939dcd-22b0-41dd-86bc-ee7a98c18106" xmlns:ns3="d74aa7ec-4a05-4fb8-964d-6934c76e474a" targetNamespace="http://schemas.microsoft.com/office/2006/metadata/properties" ma:root="true" ma:fieldsID="3bbb441ec4f0b685e6760ace7a901d45" ns2:_="" ns3:_="">
    <xsd:import namespace="dc939dcd-22b0-41dd-86bc-ee7a98c18106"/>
    <xsd:import namespace="d74aa7ec-4a05-4fb8-964d-6934c76e47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39dcd-22b0-41dd-86bc-ee7a98c18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b47b4e-28b5-468e-baed-66c0364a34a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aa7ec-4a05-4fb8-964d-6934c76e474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ac71036-0601-4cb3-b84a-e7a1687c9c9a}" ma:internalName="TaxCatchAll" ma:showField="CatchAllData" ma:web="d74aa7ec-4a05-4fb8-964d-6934c76e4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939dcd-22b0-41dd-86bc-ee7a98c18106">
      <Terms xmlns="http://schemas.microsoft.com/office/infopath/2007/PartnerControls"/>
    </lcf76f155ced4ddcb4097134ff3c332f>
    <TaxCatchAll xmlns="d74aa7ec-4a05-4fb8-964d-6934c76e474a" xsi:nil="true"/>
  </documentManagement>
</p:properties>
</file>

<file path=customXml/itemProps1.xml><?xml version="1.0" encoding="utf-8"?>
<ds:datastoreItem xmlns:ds="http://schemas.openxmlformats.org/officeDocument/2006/customXml" ds:itemID="{AE28CA30-5524-45B8-846D-4370163A3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39dcd-22b0-41dd-86bc-ee7a98c18106"/>
    <ds:schemaRef ds:uri="d74aa7ec-4a05-4fb8-964d-6934c76e4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8F881B-4CF1-4427-BFF5-A52A66417C40}">
  <ds:schemaRefs>
    <ds:schemaRef ds:uri="http://schemas.microsoft.com/sharepoint/v3/contenttype/forms"/>
  </ds:schemaRefs>
</ds:datastoreItem>
</file>

<file path=customXml/itemProps3.xml><?xml version="1.0" encoding="utf-8"?>
<ds:datastoreItem xmlns:ds="http://schemas.openxmlformats.org/officeDocument/2006/customXml" ds:itemID="{561A31D9-628E-4CD8-88D7-70739C679998}">
  <ds:schemaRefs>
    <ds:schemaRef ds:uri="http://schemas.microsoft.com/office/2006/metadata/properties"/>
    <ds:schemaRef ds:uri="http://schemas.microsoft.com/office/infopath/2007/PartnerControls"/>
    <ds:schemaRef ds:uri="dc939dcd-22b0-41dd-86bc-ee7a98c18106"/>
    <ds:schemaRef ds:uri="d74aa7ec-4a05-4fb8-964d-6934c76e474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Index</vt:lpstr>
      <vt:lpstr>Data</vt:lpstr>
      <vt:lpstr>Upload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'12'!Print_Area</vt:lpstr>
      <vt:lpstr>'13'!Print_Area</vt:lpstr>
      <vt:lpstr>'14'!Print_Area</vt:lpstr>
      <vt:lpstr>'15'!Print_Area</vt:lpstr>
      <vt:lpstr>'16'!Print_Area</vt:lpstr>
      <vt:lpstr>'2'!Print_Area</vt:lpstr>
      <vt:lpstr>'5'!Print_Area</vt:lpstr>
      <vt:lpstr>'6'!Print_Area</vt:lpstr>
      <vt:lpstr>'8'!Print_Area</vt:lpstr>
      <vt:lpstr>'9'!Print_Area</vt:lpstr>
    </vt:vector>
  </TitlesOfParts>
  <Manager/>
  <Company>Sara Lee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les.brown</dc:creator>
  <cp:keywords/>
  <dc:description/>
  <cp:lastModifiedBy>WDDL Secretary</cp:lastModifiedBy>
  <cp:revision/>
  <dcterms:created xsi:type="dcterms:W3CDTF">2009-10-06T09:13:37Z</dcterms:created>
  <dcterms:modified xsi:type="dcterms:W3CDTF">2025-09-07T20:36:19Z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0x0101007729020CE9AD3C41A876E90D078FB5D6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